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5300" windowHeight="6900"/>
  </bookViews>
  <sheets>
    <sheet name="Bevezető" sheetId="24" r:id="rId1"/>
    <sheet name="Csökk sor 6. évf." sheetId="4" r:id="rId2"/>
    <sheet name="Kategóriák 6. évf." sheetId="23" r:id="rId3"/>
    <sheet name="Csökk sor 8. évf." sheetId="9" r:id="rId4"/>
    <sheet name="Kategóriák 8. évf." sheetId="11" r:id="rId5"/>
    <sheet name="FEJLŐDÉS_előkészítése" sheetId="19" r:id="rId6"/>
    <sheet name="FEJLŐDÉS_KIMUTATÁSA" sheetId="21" r:id="rId7"/>
    <sheet name="6. évf._2018" sheetId="6" r:id="rId8"/>
    <sheet name="8. évf._2018" sheetId="7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21"/>
  <c r="M5"/>
  <c r="L5"/>
  <c r="O5" s="1"/>
  <c r="P5" s="1"/>
  <c r="N2"/>
  <c r="M2"/>
  <c r="L2"/>
  <c r="O2" s="1"/>
  <c r="P2" s="1"/>
  <c r="N6"/>
  <c r="M6"/>
  <c r="L6"/>
  <c r="O6" s="1"/>
  <c r="P6" s="1"/>
  <c r="N3"/>
  <c r="M3"/>
  <c r="L3"/>
  <c r="O3" s="1"/>
  <c r="P3" s="1"/>
  <c r="N7"/>
  <c r="M7"/>
  <c r="L7"/>
  <c r="O7" s="1"/>
  <c r="P7" s="1"/>
  <c r="N8"/>
  <c r="M8"/>
  <c r="L8"/>
  <c r="O8" s="1"/>
  <c r="P8" s="1"/>
  <c r="N9"/>
  <c r="M9"/>
  <c r="L9"/>
  <c r="O9" s="1"/>
  <c r="P9" s="1"/>
  <c r="N10"/>
  <c r="M10"/>
  <c r="L10"/>
  <c r="O10" s="1"/>
  <c r="P10" s="1"/>
  <c r="N11"/>
  <c r="M11"/>
  <c r="L11"/>
  <c r="O11" s="1"/>
  <c r="P11" s="1"/>
  <c r="N4"/>
  <c r="M4"/>
  <c r="L4"/>
  <c r="O4" s="1"/>
  <c r="P4" s="1"/>
  <c r="N12"/>
  <c r="M12"/>
  <c r="L12"/>
  <c r="O12" s="1"/>
  <c r="P12" s="1"/>
  <c r="D21" i="19" l="1"/>
  <c r="G21" s="1"/>
  <c r="H21" s="1"/>
  <c r="E21"/>
  <c r="F21"/>
  <c r="D24"/>
  <c r="G24" s="1"/>
  <c r="H24" s="1"/>
  <c r="E24"/>
  <c r="F24"/>
  <c r="D25"/>
  <c r="G25" s="1"/>
  <c r="H25" s="1"/>
  <c r="E25"/>
  <c r="F25"/>
  <c r="D31"/>
  <c r="G31" s="1"/>
  <c r="H31" s="1"/>
  <c r="E31"/>
  <c r="F31"/>
  <c r="F30" l="1"/>
  <c r="E30"/>
  <c r="D30"/>
  <c r="G30" s="1"/>
  <c r="H30" s="1"/>
  <c r="F29"/>
  <c r="E29"/>
  <c r="D29"/>
  <c r="G29" s="1"/>
  <c r="H29" s="1"/>
  <c r="F28"/>
  <c r="E28"/>
  <c r="D28"/>
  <c r="G28" s="1"/>
  <c r="H28" s="1"/>
  <c r="F27"/>
  <c r="E27"/>
  <c r="D27"/>
  <c r="G27" s="1"/>
  <c r="H27" s="1"/>
  <c r="F26"/>
  <c r="E26"/>
  <c r="D26"/>
  <c r="G26" s="1"/>
  <c r="H26" s="1"/>
  <c r="F23"/>
  <c r="E23"/>
  <c r="D23"/>
  <c r="G23" s="1"/>
  <c r="H23" s="1"/>
  <c r="F22"/>
  <c r="E22"/>
  <c r="D22"/>
  <c r="G22" s="1"/>
  <c r="H22" s="1"/>
  <c r="F20"/>
  <c r="E20"/>
  <c r="D20"/>
  <c r="G20" s="1"/>
  <c r="H20" s="1"/>
  <c r="F19"/>
  <c r="E19"/>
  <c r="D19"/>
  <c r="G19" s="1"/>
  <c r="H19" s="1"/>
  <c r="F18"/>
  <c r="E18"/>
  <c r="D18"/>
  <c r="G18" s="1"/>
  <c r="H18" s="1"/>
  <c r="F17"/>
  <c r="E17"/>
  <c r="D17"/>
  <c r="G17" s="1"/>
  <c r="H17" s="1"/>
  <c r="C26" i="4"/>
  <c r="B26"/>
  <c r="F15"/>
  <c r="E15"/>
  <c r="D15"/>
  <c r="G15" s="1"/>
  <c r="H15" s="1"/>
  <c r="F23"/>
  <c r="E23"/>
  <c r="D23"/>
  <c r="G23" s="1"/>
  <c r="H23" s="1"/>
  <c r="F25"/>
  <c r="E25"/>
  <c r="D25"/>
  <c r="G25" s="1"/>
  <c r="H25" s="1"/>
  <c r="F4"/>
  <c r="E4"/>
  <c r="D4"/>
  <c r="G4" s="1"/>
  <c r="H4" s="1"/>
  <c r="F12"/>
  <c r="E12"/>
  <c r="D12"/>
  <c r="G12" s="1"/>
  <c r="H12" s="1"/>
  <c r="F9"/>
  <c r="E9"/>
  <c r="D9"/>
  <c r="G9" s="1"/>
  <c r="H9" s="1"/>
  <c r="F19"/>
  <c r="E19"/>
  <c r="D19"/>
  <c r="G19" s="1"/>
  <c r="H19" s="1"/>
  <c r="F11"/>
  <c r="E11"/>
  <c r="D11"/>
  <c r="G11" s="1"/>
  <c r="H11" s="1"/>
  <c r="F22"/>
  <c r="E22"/>
  <c r="D22"/>
  <c r="G22" s="1"/>
  <c r="H22" s="1"/>
  <c r="F10"/>
  <c r="E10"/>
  <c r="D10"/>
  <c r="G10" s="1"/>
  <c r="H10" s="1"/>
  <c r="F3"/>
  <c r="E3"/>
  <c r="D3"/>
  <c r="G3" s="1"/>
  <c r="H3" s="1"/>
  <c r="F18"/>
  <c r="E18"/>
  <c r="D18"/>
  <c r="G18" s="1"/>
  <c r="H18" s="1"/>
  <c r="F5"/>
  <c r="E5"/>
  <c r="D5"/>
  <c r="G5" s="1"/>
  <c r="H5" s="1"/>
  <c r="F14"/>
  <c r="E14"/>
  <c r="D14"/>
  <c r="G14" s="1"/>
  <c r="H14" s="1"/>
  <c r="F2"/>
  <c r="E2"/>
  <c r="D2"/>
  <c r="G2" s="1"/>
  <c r="F20"/>
  <c r="E20"/>
  <c r="D20"/>
  <c r="G20" s="1"/>
  <c r="H20" s="1"/>
  <c r="F13"/>
  <c r="E13"/>
  <c r="D13"/>
  <c r="G13" s="1"/>
  <c r="H13" s="1"/>
  <c r="F21"/>
  <c r="E21"/>
  <c r="D21"/>
  <c r="G21" s="1"/>
  <c r="H21" s="1"/>
  <c r="F17"/>
  <c r="E17"/>
  <c r="D17"/>
  <c r="G17" s="1"/>
  <c r="H17" s="1"/>
  <c r="F7"/>
  <c r="E7"/>
  <c r="D7"/>
  <c r="G7" s="1"/>
  <c r="H7" s="1"/>
  <c r="F16"/>
  <c r="E16"/>
  <c r="D16"/>
  <c r="G16" s="1"/>
  <c r="H16" s="1"/>
  <c r="F24"/>
  <c r="E24"/>
  <c r="D24"/>
  <c r="G24" s="1"/>
  <c r="H24" s="1"/>
  <c r="F8"/>
  <c r="E8"/>
  <c r="D8"/>
  <c r="G8" s="1"/>
  <c r="H8" s="1"/>
  <c r="F6"/>
  <c r="E6"/>
  <c r="D6"/>
  <c r="G6" s="1"/>
  <c r="C17" i="9"/>
  <c r="B17"/>
  <c r="F9"/>
  <c r="E9"/>
  <c r="D9"/>
  <c r="G9" s="1"/>
  <c r="H9" s="1"/>
  <c r="F5"/>
  <c r="E5"/>
  <c r="D5"/>
  <c r="G5" s="1"/>
  <c r="H5" s="1"/>
  <c r="F11"/>
  <c r="E11"/>
  <c r="D11"/>
  <c r="G11" s="1"/>
  <c r="H11" s="1"/>
  <c r="F4"/>
  <c r="E4"/>
  <c r="D4"/>
  <c r="G4" s="1"/>
  <c r="H4" s="1"/>
  <c r="F14"/>
  <c r="E14"/>
  <c r="D14"/>
  <c r="G14" s="1"/>
  <c r="H14" s="1"/>
  <c r="F12"/>
  <c r="E12"/>
  <c r="D12"/>
  <c r="G12" s="1"/>
  <c r="H12" s="1"/>
  <c r="F16"/>
  <c r="E16"/>
  <c r="D16"/>
  <c r="G16" s="1"/>
  <c r="H16" s="1"/>
  <c r="F2"/>
  <c r="E2"/>
  <c r="D2"/>
  <c r="G2" s="1"/>
  <c r="F8"/>
  <c r="E8"/>
  <c r="D8"/>
  <c r="G8" s="1"/>
  <c r="H8" s="1"/>
  <c r="F13"/>
  <c r="E13"/>
  <c r="D13"/>
  <c r="G13" s="1"/>
  <c r="H13" s="1"/>
  <c r="F10"/>
  <c r="E10"/>
  <c r="D10"/>
  <c r="G10" s="1"/>
  <c r="H10" s="1"/>
  <c r="F3"/>
  <c r="E3"/>
  <c r="D3"/>
  <c r="G3" s="1"/>
  <c r="H3" s="1"/>
  <c r="F15"/>
  <c r="E15"/>
  <c r="D15"/>
  <c r="G15" s="1"/>
  <c r="H15" s="1"/>
  <c r="F7"/>
  <c r="E7"/>
  <c r="D7"/>
  <c r="G7" s="1"/>
  <c r="H7" s="1"/>
  <c r="F6"/>
  <c r="E6"/>
  <c r="D6"/>
  <c r="H2" l="1"/>
  <c r="D17"/>
  <c r="F17"/>
  <c r="E17"/>
  <c r="H2" i="4"/>
  <c r="L3" i="23"/>
  <c r="F26" i="4"/>
  <c r="E26"/>
  <c r="G26"/>
  <c r="H6"/>
  <c r="D26"/>
  <c r="G6" i="9"/>
  <c r="L3" i="11" s="1"/>
  <c r="K3" l="1"/>
  <c r="K3" i="23"/>
  <c r="J3" s="1"/>
  <c r="I3" s="1"/>
  <c r="M3" s="1"/>
  <c r="H27" i="4"/>
  <c r="H28"/>
  <c r="G17" i="9"/>
  <c r="H6"/>
  <c r="G3" i="23" l="1"/>
  <c r="J3" i="11"/>
  <c r="H26" i="4"/>
  <c r="H19" i="9"/>
  <c r="H18"/>
  <c r="H17" l="1"/>
  <c r="F3" i="23"/>
  <c r="E3" s="1"/>
  <c r="D3" s="1"/>
  <c r="C3" s="1"/>
  <c r="I3" i="11"/>
  <c r="G3" s="1"/>
  <c r="P17" i="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O17"/>
  <c r="M26" i="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L26"/>
  <c r="B3" i="23" l="1"/>
  <c r="F3" i="11"/>
  <c r="O18" i="7"/>
  <c r="O19"/>
  <c r="L27" i="6"/>
  <c r="L28"/>
  <c r="E3" i="11" l="1"/>
  <c r="D3" s="1"/>
  <c r="C3" s="1"/>
  <c r="B3" s="1"/>
  <c r="H3" i="23"/>
  <c r="N3" l="1"/>
  <c r="H4" s="1"/>
  <c r="L4" l="1"/>
  <c r="K4"/>
  <c r="J4"/>
  <c r="I4"/>
  <c r="G4"/>
  <c r="M4"/>
  <c r="N4" s="1"/>
  <c r="F4"/>
  <c r="E4"/>
  <c r="D4"/>
  <c r="C4"/>
  <c r="B4"/>
  <c r="M3" i="11" l="1"/>
  <c r="H3" l="1"/>
  <c r="N3" l="1"/>
  <c r="H4" s="1"/>
  <c r="J4" l="1"/>
  <c r="K4"/>
  <c r="L4"/>
  <c r="I4"/>
  <c r="G4"/>
  <c r="M4"/>
  <c r="N4" s="1"/>
  <c r="F4"/>
  <c r="E4"/>
  <c r="D4"/>
  <c r="C4"/>
  <c r="B4"/>
</calcChain>
</file>

<file path=xl/sharedStrings.xml><?xml version="1.0" encoding="utf-8"?>
<sst xmlns="http://schemas.openxmlformats.org/spreadsheetml/2006/main" count="791" uniqueCount="170">
  <si>
    <t>Sorszám</t>
  </si>
  <si>
    <t>Összesen</t>
  </si>
  <si>
    <t>Adott mérési eredményt elért tanulók száma</t>
  </si>
  <si>
    <t>Adott mérési eredményt elért tanulók aránya (%)</t>
  </si>
  <si>
    <t>90-100% 28-30 p.</t>
  </si>
  <si>
    <t>Mérési azonosító</t>
  </si>
  <si>
    <t>Hallott szöveg értése során elért eredmény (%)</t>
  </si>
  <si>
    <t>Olvasott szöveg értése során elért eredmény (%)</t>
  </si>
  <si>
    <t>Elért eredmény (%)</t>
  </si>
  <si>
    <t>Megfelelt-e?</t>
  </si>
  <si>
    <t>Nem felelt meg</t>
  </si>
  <si>
    <t>Megfelelt</t>
  </si>
  <si>
    <t> Átlag</t>
  </si>
  <si>
    <t>Hallott szöveg értése</t>
  </si>
  <si>
    <t>Olvasott szöveg értése</t>
  </si>
  <si>
    <t>Elért összpontszám</t>
  </si>
  <si>
    <t>Osztály jelölése</t>
  </si>
  <si>
    <t>Képzéstípus</t>
  </si>
  <si>
    <t>Idegen nyelv</t>
  </si>
  <si>
    <t>Tanuló neme</t>
  </si>
  <si>
    <t>Tanuló születési éve</t>
  </si>
  <si>
    <t>SNI státusz pontos megjelölése</t>
  </si>
  <si>
    <t>BTM státusz pontos megjelölése</t>
  </si>
  <si>
    <t>1. feladatrész pontszáma</t>
  </si>
  <si>
    <t>2. feladatrész pontszáma</t>
  </si>
  <si>
    <t>A kötelező feladatrészek alapján maximálisan elérhető összpontszám</t>
  </si>
  <si>
    <t>A kötelező feladatrészek alapján elért összpontszám</t>
  </si>
  <si>
    <t>Mérési eredmény (százalék)</t>
  </si>
  <si>
    <t>Itemenkénti eredmények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</si>
  <si>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</si>
  <si>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</si>
  <si>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</si>
  <si>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</si>
  <si>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</si>
  <si>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</si>
  <si>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</si>
  <si>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</si>
  <si>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</si>
  <si>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</si>
  <si>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</si>
  <si>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</si>
  <si>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</si>
  <si>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</si>
  <si>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</si>
  <si>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</si>
  <si>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</si>
  <si>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              </t>
  </si>
  <si>
    <t xml:space="preserve">                   </t>
  </si>
  <si>
    <t xml:space="preserve">                    </t>
  </si>
  <si>
    <t xml:space="preserve">                     </t>
  </si>
  <si>
    <t xml:space="preserve">                      </t>
  </si>
  <si>
    <t xml:space="preserve">                       </t>
  </si>
  <si>
    <t xml:space="preserve">                        </t>
  </si>
  <si>
    <t xml:space="preserve">                         </t>
  </si>
  <si>
    <t xml:space="preserve">                          </t>
  </si>
  <si>
    <t xml:space="preserve">                           </t>
  </si>
  <si>
    <t xml:space="preserve">                            </t>
  </si>
  <si>
    <t xml:space="preserve">                             </t>
  </si>
  <si>
    <t xml:space="preserve">                              </t>
  </si>
  <si>
    <t xml:space="preserve">                               </t>
  </si>
  <si>
    <t xml:space="preserve">                                </t>
  </si>
  <si>
    <t xml:space="preserve">                                 </t>
  </si>
  <si>
    <t xml:space="preserve">                                  </t>
  </si>
  <si>
    <t xml:space="preserve">                                   </t>
  </si>
  <si>
    <t xml:space="preserve">                                    </t>
  </si>
  <si>
    <t xml:space="preserve">                                     </t>
  </si>
  <si>
    <t xml:space="preserve">                                      </t>
  </si>
  <si>
    <t xml:space="preserve">                                       </t>
  </si>
  <si>
    <t>6.</t>
  </si>
  <si>
    <t>024</t>
  </si>
  <si>
    <t>angol</t>
  </si>
  <si>
    <t>Fiú</t>
  </si>
  <si>
    <t/>
  </si>
  <si>
    <t>Lány</t>
  </si>
  <si>
    <t>P</t>
  </si>
  <si>
    <t>8.</t>
  </si>
  <si>
    <t>2003</t>
  </si>
  <si>
    <t>2004</t>
  </si>
  <si>
    <t>b,</t>
  </si>
  <si>
    <t>MEGFELELT</t>
  </si>
  <si>
    <t>0-9%          0-3 pont</t>
  </si>
  <si>
    <t>10-19% 
4-6 pont</t>
  </si>
  <si>
    <t>20-29%
7-9 pont</t>
  </si>
  <si>
    <t>30-39%
10-12 p.</t>
  </si>
  <si>
    <t>40-49%
13-15 p.</t>
  </si>
  <si>
    <t>Összesen a 60% alatti
0-18 pont</t>
  </si>
  <si>
    <t>70-79%
22-24 p.</t>
  </si>
  <si>
    <t>80-89%
25-27 p.</t>
  </si>
  <si>
    <t>50-59%
16-17 p.</t>
  </si>
  <si>
    <t>60-69%
18-21 p.</t>
  </si>
  <si>
    <t>Összesen a 60% feletti
18-30 pont</t>
  </si>
  <si>
    <t>0-9%          0-4 pont</t>
  </si>
  <si>
    <t>10-19% 
5-8 pont</t>
  </si>
  <si>
    <t>20-29%
9-11 pont</t>
  </si>
  <si>
    <t>30-39%
10-16 p.</t>
  </si>
  <si>
    <t>40-49%
17-20 p.</t>
  </si>
  <si>
    <t>50-59%
21-23 p.</t>
  </si>
  <si>
    <t>Összesen a 60% alatti
0-23 pont</t>
  </si>
  <si>
    <t>60-69%
24-28 p.</t>
  </si>
  <si>
    <t>70-79%
28-32 p.</t>
  </si>
  <si>
    <t>80-89%
33-36 p.</t>
  </si>
  <si>
    <t>90-100%
36-40 p.</t>
  </si>
  <si>
    <t>Összesen a 60% feletti
24-40 pont</t>
  </si>
  <si>
    <t>Átlag</t>
  </si>
  <si>
    <t xml:space="preserve"> Mérési eredmény - Angol nyelv - 6. évfolyam 2018</t>
  </si>
  <si>
    <t>Mérési eredmény - Angol nyelv - 8. évfolyam 2018</t>
  </si>
  <si>
    <t>15 főből 11 fő volt, aki megírta a 8. évfolyamot is!</t>
  </si>
  <si>
    <t>6. évfolyamos mérés (2016)</t>
  </si>
  <si>
    <t>8. évfolyamos mérés (2018)</t>
  </si>
  <si>
    <t>X888-A111</t>
  </si>
  <si>
    <t>X888-A112</t>
  </si>
  <si>
    <t>X888-A113</t>
  </si>
  <si>
    <t>X888-A114</t>
  </si>
  <si>
    <t>X888-A115</t>
  </si>
  <si>
    <t>X888-A117</t>
  </si>
  <si>
    <t>X888-A118</t>
  </si>
  <si>
    <t>X888-A119</t>
  </si>
  <si>
    <t>X888-A121</t>
  </si>
  <si>
    <t>X888-A122</t>
  </si>
  <si>
    <t>X888-A123</t>
  </si>
  <si>
    <t>X888-A124</t>
  </si>
  <si>
    <t>X888-A125</t>
  </si>
  <si>
    <t>X888-A116 - SNI</t>
  </si>
  <si>
    <t>X888-A120 - BTMN</t>
  </si>
  <si>
    <t>X666-A111</t>
  </si>
  <si>
    <t>X666-A112</t>
  </si>
  <si>
    <t>X666-A114</t>
  </si>
  <si>
    <t>X666-A115</t>
  </si>
  <si>
    <t>X666-A116</t>
  </si>
  <si>
    <t>X666-A117</t>
  </si>
  <si>
    <t>X666-A118</t>
  </si>
  <si>
    <t>X666-A119</t>
  </si>
  <si>
    <t>X666-A120</t>
  </si>
  <si>
    <t>X666-A121</t>
  </si>
  <si>
    <t>X666-A122</t>
  </si>
  <si>
    <t>X666-A123</t>
  </si>
  <si>
    <t>X666-A124</t>
  </si>
  <si>
    <t>X666-A125</t>
  </si>
  <si>
    <t>X666-A126</t>
  </si>
  <si>
    <t>X666-A127</t>
  </si>
  <si>
    <t>X666-A128</t>
  </si>
  <si>
    <t>X666-A129</t>
  </si>
  <si>
    <t>X666-A130</t>
  </si>
  <si>
    <t>X666-A131</t>
  </si>
  <si>
    <t>X666-A132</t>
  </si>
  <si>
    <t>X666-A113 - SNI</t>
  </si>
  <si>
    <t>RÉGI, 6. évfolyamos mérési eredmények 2016-ban</t>
  </si>
  <si>
    <t>Jelenlegi, 8. évfolyamos mérési eredények 2018-ban</t>
  </si>
  <si>
    <t>6 fő</t>
  </si>
  <si>
    <t>3 fő</t>
  </si>
  <si>
    <t>2 fő</t>
  </si>
  <si>
    <t>BTMN, SNI</t>
  </si>
  <si>
    <t>X666-A133</t>
  </si>
  <si>
    <t>X666-A134</t>
  </si>
  <si>
    <t>X888-B123</t>
  </si>
  <si>
    <t>X888-B124 - SNI</t>
  </si>
  <si>
    <t>X888-B125</t>
  </si>
  <si>
    <t>X888-B126</t>
  </si>
  <si>
    <t>0 fő</t>
  </si>
  <si>
    <t>Egymás alá másoljuk a 2016-os, akkori 6. évfolyamos és a 2018-as 8. évfolyamos mérési eredményeket.</t>
  </si>
  <si>
    <t>Eredmények</t>
  </si>
  <si>
    <t>A 8. évfolyamos eredmény a jobb megkülönböztethetőség miatt piros színű legyen!</t>
  </si>
  <si>
    <t>Átlagok közül a legkisebb</t>
  </si>
  <si>
    <t>Átlagok közül a legnagyobb</t>
  </si>
  <si>
    <t>Segédanyag az idegen nyelvi mérések intézményi eredményeinek elemzéséhez</t>
  </si>
  <si>
    <t>Készítette: Bánné Mészáros Anikó</t>
  </si>
  <si>
    <t>Használatához részletes leírás található a Idegen_nyelvi_elemzés_Excel_táblához_Útmutató_20181203_BMA.pdf fájlban</t>
  </si>
  <si>
    <t>Készült: 2018. decemberében a Református Pedagógiai Intézetben</t>
  </si>
  <si>
    <t>Beállítjuk a szűrőt az 1.oszlopra, egyenként részűrünk a mérési azonosítókra, és ahol két találatot is kapunk, ott a megegyező mérési azonosítós sorokat egymás mellé húzzuk. (Lásd ppt képei!)</t>
  </si>
  <si>
    <t>Az adatok feldolgozását és szöveges formába öntését a  Idegen nyelvi mérés_Intézkedési tervhez sablon_20181204_GT.docx mintadokumentum mutatja be.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</si>
</sst>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10" fontId="0" fillId="0" borderId="0" xfId="0" applyNumberFormat="1"/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/>
    <xf numFmtId="0" fontId="7" fillId="0" borderId="9" xfId="1" applyBorder="1"/>
    <xf numFmtId="0" fontId="7" fillId="0" borderId="0" xfId="1" applyNumberFormat="1"/>
    <xf numFmtId="0" fontId="2" fillId="0" borderId="0" xfId="0" applyFont="1" applyBorder="1" applyAlignment="1">
      <alignment horizontal="right" vertical="center"/>
    </xf>
    <xf numFmtId="9" fontId="3" fillId="0" borderId="0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7" fillId="0" borderId="13" xfId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0" fontId="4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0" fillId="0" borderId="0" xfId="0" applyNumberFormat="1"/>
    <xf numFmtId="0" fontId="7" fillId="0" borderId="9" xfId="1" applyNumberFormat="1" applyBorder="1"/>
    <xf numFmtId="0" fontId="12" fillId="0" borderId="0" xfId="0" applyFont="1"/>
    <xf numFmtId="0" fontId="7" fillId="0" borderId="14" xfId="1" applyNumberFormat="1" applyBorder="1"/>
    <xf numFmtId="0" fontId="0" fillId="0" borderId="0" xfId="0"/>
    <xf numFmtId="0" fontId="1" fillId="0" borderId="0" xfId="0" applyFont="1"/>
    <xf numFmtId="0" fontId="7" fillId="0" borderId="0" xfId="1" applyNumberFormat="1"/>
    <xf numFmtId="0" fontId="7" fillId="0" borderId="10" xfId="1" applyNumberFormat="1" applyBorder="1"/>
    <xf numFmtId="0" fontId="2" fillId="0" borderId="10" xfId="0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7" fillId="0" borderId="11" xfId="1" applyNumberFormat="1" applyBorder="1"/>
    <xf numFmtId="0" fontId="2" fillId="0" borderId="11" xfId="0" applyFont="1" applyBorder="1" applyAlignment="1">
      <alignment horizontal="right" vertical="center"/>
    </xf>
    <xf numFmtId="9" fontId="3" fillId="0" borderId="1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10" fontId="4" fillId="0" borderId="8" xfId="0" applyNumberFormat="1" applyFont="1" applyBorder="1" applyAlignment="1">
      <alignment horizontal="right" vertical="center"/>
    </xf>
    <xf numFmtId="10" fontId="4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9" fontId="3" fillId="0" borderId="0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7" fillId="0" borderId="13" xfId="1" applyBorder="1"/>
    <xf numFmtId="0" fontId="2" fillId="0" borderId="13" xfId="0" applyFont="1" applyBorder="1" applyAlignment="1">
      <alignment horizontal="right" vertical="center"/>
    </xf>
    <xf numFmtId="9" fontId="3" fillId="0" borderId="13" xfId="0" applyNumberFormat="1" applyFont="1" applyBorder="1" applyAlignment="1">
      <alignment horizontal="right" vertical="center"/>
    </xf>
    <xf numFmtId="9" fontId="2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3" xfId="1" applyNumberFormat="1" applyBorder="1"/>
    <xf numFmtId="0" fontId="0" fillId="0" borderId="0" xfId="0" applyBorder="1"/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ont="1"/>
    <xf numFmtId="10" fontId="5" fillId="0" borderId="2" xfId="0" applyNumberFormat="1" applyFont="1" applyBorder="1" applyAlignment="1">
      <alignment horizontal="right" vertical="center"/>
    </xf>
    <xf numFmtId="0" fontId="7" fillId="0" borderId="9" xfId="1" applyNumberFormat="1" applyBorder="1"/>
    <xf numFmtId="0" fontId="0" fillId="0" borderId="10" xfId="0" applyBorder="1"/>
    <xf numFmtId="0" fontId="9" fillId="0" borderId="10" xfId="1" applyNumberFormat="1" applyFont="1" applyBorder="1"/>
    <xf numFmtId="0" fontId="10" fillId="0" borderId="10" xfId="0" applyFont="1" applyBorder="1" applyAlignment="1">
      <alignment horizontal="right" vertical="center"/>
    </xf>
    <xf numFmtId="9" fontId="8" fillId="0" borderId="10" xfId="0" applyNumberFormat="1" applyFont="1" applyBorder="1" applyAlignment="1">
      <alignment horizontal="right" vertical="center"/>
    </xf>
    <xf numFmtId="9" fontId="10" fillId="0" borderId="10" xfId="0" applyNumberFormat="1" applyFont="1" applyBorder="1" applyAlignment="1">
      <alignment horizontal="right" vertical="center"/>
    </xf>
    <xf numFmtId="0" fontId="7" fillId="0" borderId="12" xfId="1" applyNumberFormat="1" applyBorder="1"/>
    <xf numFmtId="0" fontId="7" fillId="0" borderId="0" xfId="1" applyNumberFormat="1" applyBorder="1"/>
    <xf numFmtId="0" fontId="13" fillId="0" borderId="10" xfId="0" applyFont="1" applyBorder="1"/>
    <xf numFmtId="0" fontId="7" fillId="0" borderId="10" xfId="1" applyNumberFormat="1" applyBorder="1"/>
    <xf numFmtId="0" fontId="2" fillId="0" borderId="10" xfId="0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0" fontId="7" fillId="0" borderId="0" xfId="1" applyNumberFormat="1" applyFill="1" applyBorder="1"/>
    <xf numFmtId="0" fontId="2" fillId="0" borderId="0" xfId="0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9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7" fillId="0" borderId="10" xfId="1" applyFill="1" applyBorder="1"/>
    <xf numFmtId="0" fontId="7" fillId="0" borderId="0" xfId="1" applyFill="1" applyBorder="1"/>
    <xf numFmtId="10" fontId="0" fillId="0" borderId="0" xfId="0" applyNumberFormat="1" applyFill="1" applyBorder="1"/>
    <xf numFmtId="0" fontId="9" fillId="0" borderId="10" xfId="1" applyFont="1" applyBorder="1"/>
    <xf numFmtId="0" fontId="11" fillId="0" borderId="10" xfId="0" applyFont="1" applyBorder="1" applyAlignment="1">
      <alignment horizontal="right" vertical="center" wrapText="1"/>
    </xf>
    <xf numFmtId="0" fontId="9" fillId="0" borderId="0" xfId="1" applyFont="1" applyBorder="1"/>
    <xf numFmtId="0" fontId="9" fillId="0" borderId="0" xfId="1" applyNumberFormat="1" applyFont="1" applyBorder="1"/>
    <xf numFmtId="0" fontId="10" fillId="0" borderId="0" xfId="0" applyFont="1" applyBorder="1" applyAlignment="1">
      <alignment horizontal="right" vertical="center"/>
    </xf>
    <xf numFmtId="9" fontId="8" fillId="0" borderId="0" xfId="0" applyNumberFormat="1" applyFont="1" applyBorder="1" applyAlignment="1">
      <alignment horizontal="right" vertical="center"/>
    </xf>
    <xf numFmtId="9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0" fillId="0" borderId="10" xfId="0" applyFill="1" applyBorder="1"/>
    <xf numFmtId="0" fontId="14" fillId="0" borderId="0" xfId="0" applyFont="1"/>
    <xf numFmtId="0" fontId="15" fillId="0" borderId="0" xfId="1" applyFont="1" applyFill="1"/>
    <xf numFmtId="9" fontId="7" fillId="0" borderId="9" xfId="1" applyNumberFormat="1" applyBorder="1"/>
    <xf numFmtId="9" fontId="7" fillId="0" borderId="0" xfId="1" applyNumberFormat="1"/>
    <xf numFmtId="1" fontId="4" fillId="0" borderId="1" xfId="0" applyNumberFormat="1" applyFont="1" applyBorder="1" applyAlignment="1">
      <alignment horizontal="right" vertical="center" wrapText="1"/>
    </xf>
    <xf numFmtId="2" fontId="16" fillId="0" borderId="0" xfId="0" applyNumberFormat="1" applyFont="1"/>
    <xf numFmtId="2" fontId="17" fillId="0" borderId="0" xfId="0" applyNumberFormat="1" applyFont="1"/>
    <xf numFmtId="0" fontId="16" fillId="0" borderId="0" xfId="0" applyFont="1"/>
    <xf numFmtId="0" fontId="18" fillId="0" borderId="0" xfId="1" applyFont="1" applyFill="1"/>
    <xf numFmtId="1" fontId="0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2" fontId="4" fillId="0" borderId="2" xfId="0" applyNumberFormat="1" applyFont="1" applyBorder="1" applyAlignment="1">
      <alignment horizontal="right" vertical="center"/>
    </xf>
    <xf numFmtId="0" fontId="7" fillId="0" borderId="15" xfId="1" applyBorder="1"/>
    <xf numFmtId="0" fontId="15" fillId="0" borderId="8" xfId="1" applyFont="1" applyFill="1" applyBorder="1"/>
    <xf numFmtId="0" fontId="20" fillId="0" borderId="0" xfId="0" applyFont="1"/>
    <xf numFmtId="0" fontId="20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 sz="1800" b="1" i="0" baseline="0">
                <a:effectLst/>
              </a:rPr>
              <a:t>6. évfolyam angol nyelv (Összpontszám)</a:t>
            </a:r>
            <a:endParaRPr lang="hu-HU">
              <a:effectLst/>
            </a:endParaRPr>
          </a:p>
          <a:p>
            <a:pPr>
              <a:defRPr/>
            </a:pPr>
            <a:r>
              <a:rPr lang="hu-HU" sz="1800" b="1" i="0" baseline="0">
                <a:effectLst/>
              </a:rPr>
              <a:t>2018</a:t>
            </a:r>
            <a:endParaRPr lang="hu-HU">
              <a:effectLst/>
            </a:endParaRPr>
          </a:p>
          <a:p>
            <a:pPr>
              <a:defRPr/>
            </a:pPr>
            <a:endParaRPr lang="hu-H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'Csökk sor 6. évf.'!$B$1</c:f>
              <c:strCache>
                <c:ptCount val="1"/>
                <c:pt idx="0">
                  <c:v>Olvasott szöveg értése</c:v>
                </c:pt>
              </c:strCache>
            </c:strRef>
          </c:tx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évf.'!$B$2:$B$25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6-47A3-B116-24A2851EB719}"/>
            </c:ext>
          </c:extLst>
        </c:ser>
        <c:ser>
          <c:idx val="1"/>
          <c:order val="1"/>
          <c:tx>
            <c:strRef>
              <c:f>'Csökk sor 6. évf.'!$C$1</c:f>
              <c:strCache>
                <c:ptCount val="1"/>
                <c:pt idx="0">
                  <c:v>Hallott szöveg értése</c:v>
                </c:pt>
              </c:strCache>
            </c:strRef>
          </c:tx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évf.'!$C$2:$C$25</c:f>
              <c:numCache>
                <c:formatCode>General</c:formatCode>
                <c:ptCount val="24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6-47A3-B116-24A2851EB719}"/>
            </c:ext>
          </c:extLst>
        </c:ser>
        <c:ser>
          <c:idx val="2"/>
          <c:order val="2"/>
          <c:tx>
            <c:strRef>
              <c:f>'Csökk sor 6. évf.'!$D$1</c:f>
              <c:strCache>
                <c:ptCount val="1"/>
                <c:pt idx="0">
                  <c:v>Elért összpontszám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évf.'!$D$2:$D$25</c:f>
              <c:numCache>
                <c:formatCode>General</c:formatCode>
                <c:ptCount val="24"/>
                <c:pt idx="0">
                  <c:v>26</c:v>
                </c:pt>
                <c:pt idx="1">
                  <c:v>25</c:v>
                </c:pt>
                <c:pt idx="2">
                  <c:v>24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6-47A3-B116-24A2851EB719}"/>
            </c:ext>
          </c:extLst>
        </c:ser>
        <c:dLbls/>
        <c:gapWidth val="75"/>
        <c:shape val="box"/>
        <c:axId val="49932544"/>
        <c:axId val="49295360"/>
        <c:axId val="0"/>
      </c:bar3DChart>
      <c:catAx>
        <c:axId val="49932544"/>
        <c:scaling>
          <c:orientation val="minMax"/>
        </c:scaling>
        <c:axPos val="b"/>
        <c:numFmt formatCode="General" sourceLinked="0"/>
        <c:majorTickMark val="none"/>
        <c:tickLblPos val="nextTo"/>
        <c:crossAx val="49295360"/>
        <c:crosses val="autoZero"/>
        <c:auto val="1"/>
        <c:lblAlgn val="ctr"/>
        <c:lblOffset val="100"/>
      </c:catAx>
      <c:valAx>
        <c:axId val="49295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4993254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400" b="1" i="0" baseline="0">
                <a:effectLst/>
              </a:rPr>
              <a:t>6. évfolyam angol nyelv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400" b="1" i="0" baseline="0">
                <a:effectLst/>
              </a:rPr>
              <a:t>(Százalékos teljesítmény)</a:t>
            </a:r>
            <a:endParaRPr lang="hu-HU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400" b="1" i="0" baseline="0">
                <a:effectLst/>
              </a:rPr>
              <a:t>2018</a:t>
            </a:r>
            <a:endParaRPr lang="hu-H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'Csökk sor 6. évf.'!$E$1</c:f>
              <c:strCache>
                <c:ptCount val="1"/>
                <c:pt idx="0">
                  <c:v>Olvasott szöveg értése során elért eredmény (%)</c:v>
                </c:pt>
              </c:strCache>
            </c:strRef>
          </c:tx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évf.'!$E$2:$E$25</c:f>
              <c:numCache>
                <c:formatCode>0%</c:formatCode>
                <c:ptCount val="24"/>
                <c:pt idx="0">
                  <c:v>0.93333333333333335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0.66666666666666663</c:v>
                </c:pt>
                <c:pt idx="5">
                  <c:v>0.8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0.46666666666666667</c:v>
                </c:pt>
                <c:pt idx="9">
                  <c:v>0.53333333333333333</c:v>
                </c:pt>
                <c:pt idx="10">
                  <c:v>0.66666666666666663</c:v>
                </c:pt>
                <c:pt idx="11">
                  <c:v>0.6</c:v>
                </c:pt>
                <c:pt idx="12">
                  <c:v>0.53333333333333333</c:v>
                </c:pt>
                <c:pt idx="13">
                  <c:v>0.53333333333333333</c:v>
                </c:pt>
                <c:pt idx="14">
                  <c:v>0.6</c:v>
                </c:pt>
                <c:pt idx="15">
                  <c:v>0.46666666666666667</c:v>
                </c:pt>
                <c:pt idx="16">
                  <c:v>0.33333333333333331</c:v>
                </c:pt>
                <c:pt idx="17">
                  <c:v>0.53333333333333333</c:v>
                </c:pt>
                <c:pt idx="18">
                  <c:v>0.2</c:v>
                </c:pt>
                <c:pt idx="19">
                  <c:v>0.6</c:v>
                </c:pt>
                <c:pt idx="20">
                  <c:v>0.26666666666666666</c:v>
                </c:pt>
                <c:pt idx="21">
                  <c:v>0.33333333333333331</c:v>
                </c:pt>
                <c:pt idx="22">
                  <c:v>0.2</c:v>
                </c:pt>
                <c:pt idx="23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19-430F-9417-2BB644D65FD5}"/>
            </c:ext>
          </c:extLst>
        </c:ser>
        <c:ser>
          <c:idx val="1"/>
          <c:order val="1"/>
          <c:tx>
            <c:strRef>
              <c:f>'Csökk sor 6. évf.'!$F$1</c:f>
              <c:strCache>
                <c:ptCount val="1"/>
                <c:pt idx="0">
                  <c:v>Hallott szöveg értése során elért eredmény (%)</c:v>
                </c:pt>
              </c:strCache>
            </c:strRef>
          </c:tx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évf.'!$F$2:$F$25</c:f>
              <c:numCache>
                <c:formatCode>0%</c:formatCode>
                <c:ptCount val="24"/>
                <c:pt idx="0">
                  <c:v>0.8</c:v>
                </c:pt>
                <c:pt idx="1">
                  <c:v>0.93333333333333335</c:v>
                </c:pt>
                <c:pt idx="2">
                  <c:v>0.8666666666666667</c:v>
                </c:pt>
                <c:pt idx="3">
                  <c:v>0.8</c:v>
                </c:pt>
                <c:pt idx="4">
                  <c:v>0.8</c:v>
                </c:pt>
                <c:pt idx="5">
                  <c:v>0.66666666666666663</c:v>
                </c:pt>
                <c:pt idx="6">
                  <c:v>0.73333333333333328</c:v>
                </c:pt>
                <c:pt idx="7">
                  <c:v>0.73333333333333328</c:v>
                </c:pt>
                <c:pt idx="8">
                  <c:v>0.8666666666666667</c:v>
                </c:pt>
                <c:pt idx="9">
                  <c:v>0.8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0.73333333333333328</c:v>
                </c:pt>
                <c:pt idx="13">
                  <c:v>0.73333333333333328</c:v>
                </c:pt>
                <c:pt idx="14">
                  <c:v>0.6</c:v>
                </c:pt>
                <c:pt idx="15">
                  <c:v>0.66666666666666663</c:v>
                </c:pt>
                <c:pt idx="16">
                  <c:v>0.8</c:v>
                </c:pt>
                <c:pt idx="17">
                  <c:v>0.6</c:v>
                </c:pt>
                <c:pt idx="18">
                  <c:v>0.73333333333333328</c:v>
                </c:pt>
                <c:pt idx="19">
                  <c:v>0.26666666666666666</c:v>
                </c:pt>
                <c:pt idx="20">
                  <c:v>0.53333333333333333</c:v>
                </c:pt>
                <c:pt idx="21">
                  <c:v>0.46666666666666667</c:v>
                </c:pt>
                <c:pt idx="22">
                  <c:v>0.53333333333333333</c:v>
                </c:pt>
                <c:pt idx="2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19-430F-9417-2BB644D65FD5}"/>
            </c:ext>
          </c:extLst>
        </c:ser>
        <c:ser>
          <c:idx val="2"/>
          <c:order val="2"/>
          <c:tx>
            <c:strRef>
              <c:f>'Csökk sor 6. évf.'!$G$1</c:f>
              <c:strCache>
                <c:ptCount val="1"/>
                <c:pt idx="0">
                  <c:v>Elért eredmény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'Csökk sor 6. évf.'!$A$2:$A$25</c:f>
              <c:strCache>
                <c:ptCount val="24"/>
                <c:pt idx="0">
                  <c:v>X666-A120</c:v>
                </c:pt>
                <c:pt idx="1">
                  <c:v>X666-A124</c:v>
                </c:pt>
                <c:pt idx="2">
                  <c:v>X666-A131</c:v>
                </c:pt>
                <c:pt idx="3">
                  <c:v>X666-A122</c:v>
                </c:pt>
                <c:pt idx="4">
                  <c:v>X666-A111</c:v>
                </c:pt>
                <c:pt idx="5">
                  <c:v>X666-A115</c:v>
                </c:pt>
                <c:pt idx="6">
                  <c:v>X666-A112</c:v>
                </c:pt>
                <c:pt idx="7">
                  <c:v>X666-A129</c:v>
                </c:pt>
                <c:pt idx="8">
                  <c:v>X666-A125</c:v>
                </c:pt>
                <c:pt idx="9">
                  <c:v>X666-A127</c:v>
                </c:pt>
                <c:pt idx="10">
                  <c:v>X666-A130</c:v>
                </c:pt>
                <c:pt idx="11">
                  <c:v>X666-A118</c:v>
                </c:pt>
                <c:pt idx="12">
                  <c:v>X666-A121</c:v>
                </c:pt>
                <c:pt idx="13">
                  <c:v>X666-A134</c:v>
                </c:pt>
                <c:pt idx="14">
                  <c:v>X666-A114</c:v>
                </c:pt>
                <c:pt idx="15">
                  <c:v>X666-A116</c:v>
                </c:pt>
                <c:pt idx="16">
                  <c:v>X666-A123</c:v>
                </c:pt>
                <c:pt idx="17">
                  <c:v>X666-A128</c:v>
                </c:pt>
                <c:pt idx="18">
                  <c:v>X666-A119</c:v>
                </c:pt>
                <c:pt idx="19">
                  <c:v>X666-A117</c:v>
                </c:pt>
                <c:pt idx="20">
                  <c:v>X666-A126</c:v>
                </c:pt>
                <c:pt idx="21">
                  <c:v>X666-A133</c:v>
                </c:pt>
                <c:pt idx="22">
                  <c:v>X666-A113 - SNI</c:v>
                </c:pt>
                <c:pt idx="23">
                  <c:v>X666-A132</c:v>
                </c:pt>
              </c:strCache>
            </c:strRef>
          </c:cat>
          <c:val>
            <c:numRef>
              <c:f>'Csökk sor 6. évf.'!$G$2:$G$25</c:f>
              <c:numCache>
                <c:formatCode>0%</c:formatCode>
                <c:ptCount val="24"/>
                <c:pt idx="0">
                  <c:v>0.8666666666666667</c:v>
                </c:pt>
                <c:pt idx="1">
                  <c:v>0.83333333333333337</c:v>
                </c:pt>
                <c:pt idx="2">
                  <c:v>0.8</c:v>
                </c:pt>
                <c:pt idx="3">
                  <c:v>0.76666666666666672</c:v>
                </c:pt>
                <c:pt idx="4">
                  <c:v>0.73333333333333328</c:v>
                </c:pt>
                <c:pt idx="5">
                  <c:v>0.73333333333333328</c:v>
                </c:pt>
                <c:pt idx="6">
                  <c:v>0.7</c:v>
                </c:pt>
                <c:pt idx="7">
                  <c:v>0.7</c:v>
                </c:pt>
                <c:pt idx="8">
                  <c:v>0.66666666666666663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0.6333333333333333</c:v>
                </c:pt>
                <c:pt idx="12">
                  <c:v>0.6333333333333333</c:v>
                </c:pt>
                <c:pt idx="13">
                  <c:v>0.6333333333333333</c:v>
                </c:pt>
                <c:pt idx="14">
                  <c:v>0.6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0.46666666666666667</c:v>
                </c:pt>
                <c:pt idx="19">
                  <c:v>0.43333333333333335</c:v>
                </c:pt>
                <c:pt idx="20">
                  <c:v>0.4</c:v>
                </c:pt>
                <c:pt idx="21">
                  <c:v>0.4</c:v>
                </c:pt>
                <c:pt idx="22">
                  <c:v>0.36666666666666664</c:v>
                </c:pt>
                <c:pt idx="23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19-430F-9417-2BB644D65FD5}"/>
            </c:ext>
          </c:extLst>
        </c:ser>
        <c:dLbls/>
        <c:gapWidth val="75"/>
        <c:shape val="box"/>
        <c:axId val="49354240"/>
        <c:axId val="49355776"/>
        <c:axId val="0"/>
      </c:bar3DChart>
      <c:catAx>
        <c:axId val="493542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49355776"/>
        <c:crosses val="autoZero"/>
        <c:auto val="1"/>
        <c:lblAlgn val="ctr"/>
        <c:lblOffset val="100"/>
      </c:catAx>
      <c:valAx>
        <c:axId val="493557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4935424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400"/>
            </a:pPr>
            <a:r>
              <a:rPr lang="hu-HU" sz="1400" b="1" i="0" baseline="0">
                <a:effectLst/>
              </a:rPr>
              <a:t>8. évfolyam angol nyelv </a:t>
            </a:r>
            <a:r>
              <a:rPr lang="hu-HU" sz="1400" b="1" i="0" u="none" strike="noStrike" baseline="0">
                <a:effectLst/>
              </a:rPr>
              <a:t>(Összpontszám)</a:t>
            </a:r>
            <a:endParaRPr lang="hu-HU" sz="1400">
              <a:effectLst/>
            </a:endParaRPr>
          </a:p>
          <a:p>
            <a:pPr>
              <a:defRPr sz="1400"/>
            </a:pPr>
            <a:r>
              <a:rPr lang="hu-HU" sz="1400" b="1" i="0" baseline="0">
                <a:effectLst/>
              </a:rPr>
              <a:t>2018</a:t>
            </a:r>
            <a:endParaRPr lang="hu-HU" sz="1400">
              <a:effectLst/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'Csökk sor 8. évf.'!$B$1</c:f>
              <c:strCache>
                <c:ptCount val="1"/>
                <c:pt idx="0">
                  <c:v>Olvasott szöveg értése</c:v>
                </c:pt>
              </c:strCache>
            </c:strRef>
          </c:tx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évf.'!$B$2:$B$16</c:f>
              <c:numCache>
                <c:formatCode>General</c:formatCode>
                <c:ptCount val="1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1-4599-89AB-A0289EAE4A30}"/>
            </c:ext>
          </c:extLst>
        </c:ser>
        <c:ser>
          <c:idx val="1"/>
          <c:order val="1"/>
          <c:tx>
            <c:strRef>
              <c:f>'Csökk sor 8. évf.'!$C$1</c:f>
              <c:strCache>
                <c:ptCount val="1"/>
                <c:pt idx="0">
                  <c:v>Hallott szöveg értése</c:v>
                </c:pt>
              </c:strCache>
            </c:strRef>
          </c:tx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évf.'!$C$2:$C$16</c:f>
              <c:numCache>
                <c:formatCode>General</c:formatCode>
                <c:ptCount val="15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41-4599-89AB-A0289EAE4A30}"/>
            </c:ext>
          </c:extLst>
        </c:ser>
        <c:ser>
          <c:idx val="2"/>
          <c:order val="2"/>
          <c:tx>
            <c:strRef>
              <c:f>'Csökk sor 8. évf.'!$D$1</c:f>
              <c:strCache>
                <c:ptCount val="1"/>
                <c:pt idx="0">
                  <c:v>Elért összpontszám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évf.'!$D$2:$D$16</c:f>
              <c:numCache>
                <c:formatCode>General</c:formatCode>
                <c:ptCount val="15"/>
                <c:pt idx="0">
                  <c:v>37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31</c:v>
                </c:pt>
                <c:pt idx="5">
                  <c:v>27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17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41-4599-89AB-A0289EAE4A30}"/>
            </c:ext>
          </c:extLst>
        </c:ser>
        <c:dLbls/>
        <c:gapWidth val="75"/>
        <c:shape val="box"/>
        <c:axId val="50985600"/>
        <c:axId val="68611072"/>
        <c:axId val="0"/>
      </c:bar3DChart>
      <c:catAx>
        <c:axId val="50985600"/>
        <c:scaling>
          <c:orientation val="minMax"/>
        </c:scaling>
        <c:axPos val="b"/>
        <c:numFmt formatCode="General" sourceLinked="0"/>
        <c:majorTickMark val="none"/>
        <c:tickLblPos val="nextTo"/>
        <c:crossAx val="68611072"/>
        <c:crosses val="autoZero"/>
        <c:auto val="1"/>
        <c:lblAlgn val="ctr"/>
        <c:lblOffset val="100"/>
      </c:catAx>
      <c:valAx>
        <c:axId val="68611072"/>
        <c:scaling>
          <c:orientation val="minMax"/>
          <c:max val="4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09856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400"/>
            </a:pPr>
            <a:r>
              <a:rPr lang="hu-HU" sz="1400" b="1" i="0" baseline="0">
                <a:effectLst/>
              </a:rPr>
              <a:t>8. évfolyam angol nyelv</a:t>
            </a:r>
          </a:p>
          <a:p>
            <a:pPr>
              <a:defRPr sz="1400"/>
            </a:pPr>
            <a:r>
              <a:rPr lang="hu-HU" sz="1400" b="1" i="0" u="none" strike="noStrike" baseline="0">
                <a:effectLst/>
              </a:rPr>
              <a:t>(Százalékos teljesítmény)</a:t>
            </a:r>
            <a:endParaRPr lang="hu-HU" sz="1400">
              <a:effectLst/>
            </a:endParaRPr>
          </a:p>
          <a:p>
            <a:pPr>
              <a:defRPr sz="1400"/>
            </a:pPr>
            <a:r>
              <a:rPr lang="hu-HU" sz="1400" b="1" i="0" baseline="0">
                <a:effectLst/>
              </a:rPr>
              <a:t>2018</a:t>
            </a:r>
            <a:endParaRPr lang="hu-H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'Csökk sor 8. évf.'!$E$1</c:f>
              <c:strCache>
                <c:ptCount val="1"/>
                <c:pt idx="0">
                  <c:v>Olvasott szöveg értése során elért eredmény (%)</c:v>
                </c:pt>
              </c:strCache>
            </c:strRef>
          </c:tx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évf.'!$E$2:$E$16</c:f>
              <c:numCache>
                <c:formatCode>0%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0.75</c:v>
                </c:pt>
                <c:pt idx="5">
                  <c:v>0.75</c:v>
                </c:pt>
                <c:pt idx="6">
                  <c:v>0.85</c:v>
                </c:pt>
                <c:pt idx="7">
                  <c:v>0.65</c:v>
                </c:pt>
                <c:pt idx="8">
                  <c:v>0.75</c:v>
                </c:pt>
                <c:pt idx="9">
                  <c:v>0.65</c:v>
                </c:pt>
                <c:pt idx="10">
                  <c:v>0.6</c:v>
                </c:pt>
                <c:pt idx="11">
                  <c:v>0.55000000000000004</c:v>
                </c:pt>
                <c:pt idx="12">
                  <c:v>0.65</c:v>
                </c:pt>
                <c:pt idx="13">
                  <c:v>0.45</c:v>
                </c:pt>
                <c:pt idx="1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C-4D6F-8F96-056F12C84E9F}"/>
            </c:ext>
          </c:extLst>
        </c:ser>
        <c:ser>
          <c:idx val="1"/>
          <c:order val="1"/>
          <c:tx>
            <c:strRef>
              <c:f>'Csökk sor 8. évf.'!$F$1</c:f>
              <c:strCache>
                <c:ptCount val="1"/>
                <c:pt idx="0">
                  <c:v>Hallott szöveg értése során elért eredmény (%)</c:v>
                </c:pt>
              </c:strCache>
            </c:strRef>
          </c:tx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évf.'!$F$2:$F$16</c:f>
              <c:numCache>
                <c:formatCode>0%</c:formatCode>
                <c:ptCount val="15"/>
                <c:pt idx="0">
                  <c:v>0.95</c:v>
                </c:pt>
                <c:pt idx="1">
                  <c:v>0.9</c:v>
                </c:pt>
                <c:pt idx="2">
                  <c:v>0.75</c:v>
                </c:pt>
                <c:pt idx="3">
                  <c:v>0.75</c:v>
                </c:pt>
                <c:pt idx="4">
                  <c:v>0.8</c:v>
                </c:pt>
                <c:pt idx="5">
                  <c:v>0.6</c:v>
                </c:pt>
                <c:pt idx="6">
                  <c:v>0.5</c:v>
                </c:pt>
                <c:pt idx="7">
                  <c:v>0.55000000000000004</c:v>
                </c:pt>
                <c:pt idx="8">
                  <c:v>0.4</c:v>
                </c:pt>
                <c:pt idx="9">
                  <c:v>0.45</c:v>
                </c:pt>
                <c:pt idx="10">
                  <c:v>0.45</c:v>
                </c:pt>
                <c:pt idx="11">
                  <c:v>0.3</c:v>
                </c:pt>
                <c:pt idx="12">
                  <c:v>0.2</c:v>
                </c:pt>
                <c:pt idx="13">
                  <c:v>0.25</c:v>
                </c:pt>
                <c:pt idx="14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0C-4D6F-8F96-056F12C84E9F}"/>
            </c:ext>
          </c:extLst>
        </c:ser>
        <c:ser>
          <c:idx val="2"/>
          <c:order val="2"/>
          <c:tx>
            <c:strRef>
              <c:f>'Csökk sor 8. évf.'!$G$1</c:f>
              <c:strCache>
                <c:ptCount val="1"/>
                <c:pt idx="0">
                  <c:v>Elért eredmény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'Csökk sor 8. évf.'!$A$2:$A$16</c:f>
              <c:strCache>
                <c:ptCount val="15"/>
                <c:pt idx="0">
                  <c:v>X888-A118</c:v>
                </c:pt>
                <c:pt idx="1">
                  <c:v>X888-A114</c:v>
                </c:pt>
                <c:pt idx="2">
                  <c:v>X888-A122</c:v>
                </c:pt>
                <c:pt idx="3">
                  <c:v>X888-A124</c:v>
                </c:pt>
                <c:pt idx="4">
                  <c:v>X888-A111</c:v>
                </c:pt>
                <c:pt idx="5">
                  <c:v>X888-A112</c:v>
                </c:pt>
                <c:pt idx="6">
                  <c:v>X888-A117</c:v>
                </c:pt>
                <c:pt idx="7">
                  <c:v>X888-A125</c:v>
                </c:pt>
                <c:pt idx="8">
                  <c:v>X888-A115</c:v>
                </c:pt>
                <c:pt idx="9">
                  <c:v>X888-A123</c:v>
                </c:pt>
                <c:pt idx="10">
                  <c:v>X888-A120 - BTMN</c:v>
                </c:pt>
                <c:pt idx="11">
                  <c:v>X888-A116 - SNI</c:v>
                </c:pt>
                <c:pt idx="12">
                  <c:v>X888-A121</c:v>
                </c:pt>
                <c:pt idx="13">
                  <c:v>X888-A113</c:v>
                </c:pt>
                <c:pt idx="14">
                  <c:v>X888-A119</c:v>
                </c:pt>
              </c:strCache>
            </c:strRef>
          </c:cat>
          <c:val>
            <c:numRef>
              <c:f>'Csökk sor 8. évf.'!$G$2:$G$16</c:f>
              <c:numCache>
                <c:formatCode>0%</c:formatCode>
                <c:ptCount val="15"/>
                <c:pt idx="0">
                  <c:v>0.92500000000000004</c:v>
                </c:pt>
                <c:pt idx="1">
                  <c:v>0.9</c:v>
                </c:pt>
                <c:pt idx="2">
                  <c:v>0.82499999999999996</c:v>
                </c:pt>
                <c:pt idx="3">
                  <c:v>0.82499999999999996</c:v>
                </c:pt>
                <c:pt idx="4">
                  <c:v>0.77500000000000002</c:v>
                </c:pt>
                <c:pt idx="5">
                  <c:v>0.67500000000000004</c:v>
                </c:pt>
                <c:pt idx="6">
                  <c:v>0.67500000000000004</c:v>
                </c:pt>
                <c:pt idx="7">
                  <c:v>0.6</c:v>
                </c:pt>
                <c:pt idx="8">
                  <c:v>0.57499999999999996</c:v>
                </c:pt>
                <c:pt idx="9">
                  <c:v>0.55000000000000004</c:v>
                </c:pt>
                <c:pt idx="10">
                  <c:v>0.52500000000000002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0.35</c:v>
                </c:pt>
                <c:pt idx="1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0C-4D6F-8F96-056F12C84E9F}"/>
            </c:ext>
          </c:extLst>
        </c:ser>
        <c:dLbls/>
        <c:gapWidth val="75"/>
        <c:shape val="box"/>
        <c:axId val="51016832"/>
        <c:axId val="51018368"/>
        <c:axId val="0"/>
      </c:bar3DChart>
      <c:catAx>
        <c:axId val="510168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51018368"/>
        <c:crosses val="autoZero"/>
        <c:auto val="1"/>
        <c:lblAlgn val="ctr"/>
        <c:lblOffset val="100"/>
      </c:catAx>
      <c:valAx>
        <c:axId val="51018368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5101683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588917</xdr:colOff>
      <xdr:row>0</xdr:row>
      <xdr:rowOff>78377</xdr:rowOff>
    </xdr:from>
    <xdr:to>
      <xdr:col>26</xdr:col>
      <xdr:colOff>93617</xdr:colOff>
      <xdr:row>18</xdr:row>
      <xdr:rowOff>126002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20</xdr:row>
      <xdr:rowOff>182607</xdr:rowOff>
    </xdr:from>
    <xdr:to>
      <xdr:col>26</xdr:col>
      <xdr:colOff>28575</xdr:colOff>
      <xdr:row>47</xdr:row>
      <xdr:rowOff>32657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0.62794</cdr:x>
      <cdr:y>0.10129</cdr:y>
    </cdr:from>
    <cdr:to>
      <cdr:x>0.63158</cdr:x>
      <cdr:y>0.87594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xmlns="" id="{8AE64B95-F21D-4E50-911E-2C831F877EB5}"/>
            </a:ext>
          </a:extLst>
        </cdr:cNvPr>
        <cdr:cNvCxnSpPr/>
      </cdr:nvCxnSpPr>
      <cdr:spPr>
        <a:xfrm xmlns:a="http://schemas.openxmlformats.org/drawingml/2006/main">
          <a:off x="6399784" y="513263"/>
          <a:ext cx="37098" cy="392538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0.21135</cdr:x>
      <cdr:y>0.08211</cdr:y>
    </cdr:from>
    <cdr:to>
      <cdr:x>0.36867</cdr:x>
      <cdr:y>0.15224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2154026" y="416085"/>
          <a:ext cx="1603366" cy="355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 b="1"/>
            <a:t>Megfelelt 15 fő</a:t>
          </a:r>
        </a:p>
      </cdr:txBody>
    </cdr:sp>
  </cdr:relSizeAnchor>
  <cdr:relSizeAnchor xmlns:cdr="http://schemas.openxmlformats.org/drawingml/2006/chartDrawing">
    <cdr:from>
      <cdr:x>0.65121</cdr:x>
      <cdr:y>0.08439</cdr:y>
    </cdr:from>
    <cdr:to>
      <cdr:x>0.80853</cdr:x>
      <cdr:y>0.15452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6637015" y="427636"/>
          <a:ext cx="1603366" cy="355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/>
            <a:t>Nem</a:t>
          </a:r>
          <a:r>
            <a:rPr lang="hu-HU" sz="1100" b="1" baseline="0"/>
            <a:t> felelt  meg 9 fő</a:t>
          </a:r>
          <a:endParaRPr lang="hu-HU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0</xdr:rowOff>
    </xdr:from>
    <xdr:to>
      <xdr:col>26</xdr:col>
      <xdr:colOff>95250</xdr:colOff>
      <xdr:row>13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16</xdr:row>
      <xdr:rowOff>112257</xdr:rowOff>
    </xdr:from>
    <xdr:to>
      <xdr:col>24</xdr:col>
      <xdr:colOff>542925</xdr:colOff>
      <xdr:row>40</xdr:row>
      <xdr:rowOff>183695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0.54609</cdr:x>
      <cdr:y>0.21897</cdr:y>
    </cdr:from>
    <cdr:to>
      <cdr:x>0.54809</cdr:x>
      <cdr:y>0.84662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xmlns="" id="{D589C2EC-F381-4683-9FD9-6DF97E97BE3D}"/>
            </a:ext>
          </a:extLst>
        </cdr:cNvPr>
        <cdr:cNvCxnSpPr/>
      </cdr:nvCxnSpPr>
      <cdr:spPr>
        <a:xfrm xmlns:a="http://schemas.openxmlformats.org/drawingml/2006/main" flipH="1">
          <a:off x="5191125" y="1033456"/>
          <a:ext cx="19038" cy="296228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0.11323</cdr:x>
      <cdr:y>0.12685</cdr:y>
    </cdr:from>
    <cdr:to>
      <cdr:x>0.27055</cdr:x>
      <cdr:y>0.19698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1076340" y="598685"/>
          <a:ext cx="1495476" cy="330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 b="1"/>
            <a:t>Megfelelt 8</a:t>
          </a:r>
          <a:r>
            <a:rPr lang="hu-HU" sz="1100" b="1" baseline="0"/>
            <a:t> </a:t>
          </a:r>
          <a:r>
            <a:rPr lang="hu-HU" sz="1100" b="1"/>
            <a:t> fő</a:t>
          </a:r>
        </a:p>
      </cdr:txBody>
    </cdr:sp>
  </cdr:relSizeAnchor>
  <cdr:relSizeAnchor xmlns:cdr="http://schemas.openxmlformats.org/drawingml/2006/chartDrawing">
    <cdr:from>
      <cdr:x>0.71276</cdr:x>
      <cdr:y>0.12906</cdr:y>
    </cdr:from>
    <cdr:to>
      <cdr:x>0.87008</cdr:x>
      <cdr:y>0.19919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6775457" y="609134"/>
          <a:ext cx="1495476" cy="33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/>
            <a:t>Nem</a:t>
          </a:r>
          <a:r>
            <a:rPr lang="hu-HU" sz="1100" b="1" baseline="0"/>
            <a:t> felelt  meg 7 fő</a:t>
          </a:r>
          <a:endParaRPr lang="hu-HU" sz="1100" b="1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16"/>
  <sheetViews>
    <sheetView tabSelected="1" topLeftCell="B1" workbookViewId="0">
      <selection activeCell="U7" sqref="U7"/>
    </sheetView>
  </sheetViews>
  <sheetFormatPr defaultRowHeight="15"/>
  <sheetData>
    <row r="3" spans="2:3" ht="23.25">
      <c r="C3" s="103" t="s">
        <v>164</v>
      </c>
    </row>
    <row r="8" spans="2:3" ht="17.25">
      <c r="C8" s="107" t="s">
        <v>166</v>
      </c>
    </row>
    <row r="9" spans="2:3" ht="17.25">
      <c r="C9" s="107"/>
    </row>
    <row r="10" spans="2:3" ht="17.25">
      <c r="C10" s="108" t="s">
        <v>169</v>
      </c>
    </row>
    <row r="15" spans="2:3">
      <c r="B15" s="27" t="s">
        <v>167</v>
      </c>
    </row>
    <row r="16" spans="2:3">
      <c r="B16" t="s">
        <v>165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4" zoomScale="70" zoomScaleNormal="70" workbookViewId="0">
      <selection activeCell="E31" sqref="E31"/>
    </sheetView>
  </sheetViews>
  <sheetFormatPr defaultRowHeight="15"/>
  <cols>
    <col min="1" max="1" width="17.85546875" bestFit="1" customWidth="1"/>
    <col min="2" max="2" width="18.140625" customWidth="1"/>
    <col min="3" max="3" width="14.7109375" customWidth="1"/>
    <col min="4" max="4" width="21" customWidth="1"/>
    <col min="5" max="5" width="21.140625" customWidth="1"/>
    <col min="6" max="6" width="23.5703125" customWidth="1"/>
    <col min="7" max="7" width="18" customWidth="1"/>
    <col min="8" max="8" width="21.28515625" customWidth="1"/>
  </cols>
  <sheetData>
    <row r="1" spans="1:9" ht="65.25" customHeight="1" thickBot="1">
      <c r="A1" s="54" t="s">
        <v>5</v>
      </c>
      <c r="B1" s="55" t="s">
        <v>14</v>
      </c>
      <c r="C1" s="55" t="s">
        <v>13</v>
      </c>
      <c r="D1" s="55" t="s">
        <v>15</v>
      </c>
      <c r="E1" s="55" t="s">
        <v>7</v>
      </c>
      <c r="F1" s="55" t="s">
        <v>6</v>
      </c>
      <c r="G1" s="55" t="s">
        <v>8</v>
      </c>
      <c r="H1" s="55" t="s">
        <v>9</v>
      </c>
      <c r="I1" s="27"/>
    </row>
    <row r="2" spans="1:9" ht="15.75">
      <c r="A2" s="49" t="s">
        <v>132</v>
      </c>
      <c r="B2" s="56">
        <v>14</v>
      </c>
      <c r="C2" s="56">
        <v>12</v>
      </c>
      <c r="D2" s="50">
        <f t="shared" ref="D2:D25" si="0">B2+C2</f>
        <v>26</v>
      </c>
      <c r="E2" s="51">
        <f t="shared" ref="E2:E25" si="1">B2/15</f>
        <v>0.93333333333333335</v>
      </c>
      <c r="F2" s="51">
        <f t="shared" ref="F2:F25" si="2">C2/15</f>
        <v>0.8</v>
      </c>
      <c r="G2" s="52">
        <f t="shared" ref="G2:G25" si="3">D2/30</f>
        <v>0.8666666666666667</v>
      </c>
      <c r="H2" s="53" t="str">
        <f t="shared" ref="H2:H25" si="4">IF(G2&gt;=0.6,"Megfelelt","Nem felelt meg")</f>
        <v>Megfelelt</v>
      </c>
      <c r="I2" s="27"/>
    </row>
    <row r="3" spans="1:9" ht="15.75">
      <c r="A3" s="49" t="s">
        <v>136</v>
      </c>
      <c r="B3" s="30">
        <v>11</v>
      </c>
      <c r="C3" s="30">
        <v>14</v>
      </c>
      <c r="D3" s="31">
        <f t="shared" si="0"/>
        <v>25</v>
      </c>
      <c r="E3" s="32">
        <f t="shared" si="1"/>
        <v>0.73333333333333328</v>
      </c>
      <c r="F3" s="32">
        <f t="shared" si="2"/>
        <v>0.93333333333333335</v>
      </c>
      <c r="G3" s="33">
        <f t="shared" si="3"/>
        <v>0.83333333333333337</v>
      </c>
      <c r="H3" s="34" t="str">
        <f t="shared" si="4"/>
        <v>Megfelelt</v>
      </c>
      <c r="I3" s="27"/>
    </row>
    <row r="4" spans="1:9" ht="15.75">
      <c r="A4" s="49" t="s">
        <v>143</v>
      </c>
      <c r="B4" s="30">
        <v>11</v>
      </c>
      <c r="C4" s="30">
        <v>13</v>
      </c>
      <c r="D4" s="31">
        <f t="shared" si="0"/>
        <v>24</v>
      </c>
      <c r="E4" s="32">
        <f t="shared" si="1"/>
        <v>0.73333333333333328</v>
      </c>
      <c r="F4" s="32">
        <f t="shared" si="2"/>
        <v>0.8666666666666667</v>
      </c>
      <c r="G4" s="33">
        <f t="shared" si="3"/>
        <v>0.8</v>
      </c>
      <c r="H4" s="34" t="str">
        <f t="shared" si="4"/>
        <v>Megfelelt</v>
      </c>
      <c r="I4" s="27"/>
    </row>
    <row r="5" spans="1:9" ht="15.75">
      <c r="A5" s="49" t="s">
        <v>134</v>
      </c>
      <c r="B5" s="30">
        <v>11</v>
      </c>
      <c r="C5" s="30">
        <v>12</v>
      </c>
      <c r="D5" s="31">
        <f t="shared" si="0"/>
        <v>23</v>
      </c>
      <c r="E5" s="32">
        <f t="shared" si="1"/>
        <v>0.73333333333333328</v>
      </c>
      <c r="F5" s="32">
        <f t="shared" si="2"/>
        <v>0.8</v>
      </c>
      <c r="G5" s="33">
        <f t="shared" si="3"/>
        <v>0.76666666666666672</v>
      </c>
      <c r="H5" s="34" t="str">
        <f t="shared" si="4"/>
        <v>Megfelelt</v>
      </c>
      <c r="I5" s="27"/>
    </row>
    <row r="6" spans="1:9" ht="15.75">
      <c r="A6" s="49" t="s">
        <v>124</v>
      </c>
      <c r="B6" s="30">
        <v>10</v>
      </c>
      <c r="C6" s="30">
        <v>12</v>
      </c>
      <c r="D6" s="31">
        <f t="shared" si="0"/>
        <v>22</v>
      </c>
      <c r="E6" s="32">
        <f t="shared" si="1"/>
        <v>0.66666666666666663</v>
      </c>
      <c r="F6" s="32">
        <f t="shared" si="2"/>
        <v>0.8</v>
      </c>
      <c r="G6" s="33">
        <f t="shared" si="3"/>
        <v>0.73333333333333328</v>
      </c>
      <c r="H6" s="34" t="str">
        <f t="shared" si="4"/>
        <v>Megfelelt</v>
      </c>
      <c r="I6" s="27"/>
    </row>
    <row r="7" spans="1:9" ht="15.75">
      <c r="A7" s="49" t="s">
        <v>127</v>
      </c>
      <c r="B7" s="30">
        <v>12</v>
      </c>
      <c r="C7" s="30">
        <v>10</v>
      </c>
      <c r="D7" s="31">
        <f t="shared" si="0"/>
        <v>22</v>
      </c>
      <c r="E7" s="32">
        <f t="shared" si="1"/>
        <v>0.8</v>
      </c>
      <c r="F7" s="32">
        <f t="shared" si="2"/>
        <v>0.66666666666666663</v>
      </c>
      <c r="G7" s="33">
        <f t="shared" si="3"/>
        <v>0.73333333333333328</v>
      </c>
      <c r="H7" s="34" t="str">
        <f t="shared" si="4"/>
        <v>Megfelelt</v>
      </c>
      <c r="I7" s="27"/>
    </row>
    <row r="8" spans="1:9" ht="15.75">
      <c r="A8" s="49" t="s">
        <v>125</v>
      </c>
      <c r="B8" s="30">
        <v>10</v>
      </c>
      <c r="C8" s="30">
        <v>11</v>
      </c>
      <c r="D8" s="31">
        <f t="shared" si="0"/>
        <v>21</v>
      </c>
      <c r="E8" s="32">
        <f t="shared" si="1"/>
        <v>0.66666666666666663</v>
      </c>
      <c r="F8" s="32">
        <f t="shared" si="2"/>
        <v>0.73333333333333328</v>
      </c>
      <c r="G8" s="33">
        <f t="shared" si="3"/>
        <v>0.7</v>
      </c>
      <c r="H8" s="34" t="str">
        <f t="shared" si="4"/>
        <v>Megfelelt</v>
      </c>
      <c r="I8" s="27"/>
    </row>
    <row r="9" spans="1:9" ht="15.75">
      <c r="A9" s="49" t="s">
        <v>141</v>
      </c>
      <c r="B9" s="30">
        <v>10</v>
      </c>
      <c r="C9" s="30">
        <v>11</v>
      </c>
      <c r="D9" s="31">
        <f t="shared" si="0"/>
        <v>21</v>
      </c>
      <c r="E9" s="32">
        <f t="shared" si="1"/>
        <v>0.66666666666666663</v>
      </c>
      <c r="F9" s="32">
        <f t="shared" si="2"/>
        <v>0.73333333333333328</v>
      </c>
      <c r="G9" s="33">
        <f t="shared" si="3"/>
        <v>0.7</v>
      </c>
      <c r="H9" s="34" t="str">
        <f t="shared" si="4"/>
        <v>Megfelelt</v>
      </c>
      <c r="I9" s="27"/>
    </row>
    <row r="10" spans="1:9" ht="15.75">
      <c r="A10" s="49" t="s">
        <v>137</v>
      </c>
      <c r="B10" s="30">
        <v>7</v>
      </c>
      <c r="C10" s="30">
        <v>13</v>
      </c>
      <c r="D10" s="31">
        <f t="shared" si="0"/>
        <v>20</v>
      </c>
      <c r="E10" s="32">
        <f t="shared" si="1"/>
        <v>0.46666666666666667</v>
      </c>
      <c r="F10" s="32">
        <f t="shared" si="2"/>
        <v>0.8666666666666667</v>
      </c>
      <c r="G10" s="33">
        <f t="shared" si="3"/>
        <v>0.66666666666666663</v>
      </c>
      <c r="H10" s="34" t="str">
        <f t="shared" si="4"/>
        <v>Megfelelt</v>
      </c>
      <c r="I10" s="27"/>
    </row>
    <row r="11" spans="1:9" ht="15.75">
      <c r="A11" s="49" t="s">
        <v>139</v>
      </c>
      <c r="B11" s="30">
        <v>8</v>
      </c>
      <c r="C11" s="30">
        <v>12</v>
      </c>
      <c r="D11" s="31">
        <f t="shared" si="0"/>
        <v>20</v>
      </c>
      <c r="E11" s="32">
        <f t="shared" si="1"/>
        <v>0.53333333333333333</v>
      </c>
      <c r="F11" s="32">
        <f t="shared" si="2"/>
        <v>0.8</v>
      </c>
      <c r="G11" s="33">
        <f t="shared" si="3"/>
        <v>0.66666666666666663</v>
      </c>
      <c r="H11" s="34" t="str">
        <f t="shared" si="4"/>
        <v>Megfelelt</v>
      </c>
      <c r="I11" s="27"/>
    </row>
    <row r="12" spans="1:9" ht="15.75">
      <c r="A12" s="49" t="s">
        <v>142</v>
      </c>
      <c r="B12" s="30">
        <v>10</v>
      </c>
      <c r="C12" s="30">
        <v>10</v>
      </c>
      <c r="D12" s="31">
        <f t="shared" si="0"/>
        <v>20</v>
      </c>
      <c r="E12" s="32">
        <f t="shared" si="1"/>
        <v>0.66666666666666663</v>
      </c>
      <c r="F12" s="32">
        <f t="shared" si="2"/>
        <v>0.66666666666666663</v>
      </c>
      <c r="G12" s="33">
        <f t="shared" si="3"/>
        <v>0.66666666666666663</v>
      </c>
      <c r="H12" s="34" t="str">
        <f t="shared" si="4"/>
        <v>Megfelelt</v>
      </c>
      <c r="I12" s="27"/>
    </row>
    <row r="13" spans="1:9" ht="15.75">
      <c r="A13" s="49" t="s">
        <v>130</v>
      </c>
      <c r="B13" s="30">
        <v>9</v>
      </c>
      <c r="C13" s="30">
        <v>10</v>
      </c>
      <c r="D13" s="31">
        <f t="shared" si="0"/>
        <v>19</v>
      </c>
      <c r="E13" s="32">
        <f t="shared" si="1"/>
        <v>0.6</v>
      </c>
      <c r="F13" s="32">
        <f t="shared" si="2"/>
        <v>0.66666666666666663</v>
      </c>
      <c r="G13" s="33">
        <f t="shared" si="3"/>
        <v>0.6333333333333333</v>
      </c>
      <c r="H13" s="34" t="str">
        <f t="shared" si="4"/>
        <v>Megfelelt</v>
      </c>
      <c r="I13" s="27"/>
    </row>
    <row r="14" spans="1:9" ht="15.75">
      <c r="A14" s="49" t="s">
        <v>133</v>
      </c>
      <c r="B14" s="30">
        <v>8</v>
      </c>
      <c r="C14" s="30">
        <v>11</v>
      </c>
      <c r="D14" s="31">
        <f t="shared" si="0"/>
        <v>19</v>
      </c>
      <c r="E14" s="32">
        <f t="shared" si="1"/>
        <v>0.53333333333333333</v>
      </c>
      <c r="F14" s="32">
        <f t="shared" si="2"/>
        <v>0.73333333333333328</v>
      </c>
      <c r="G14" s="33">
        <f t="shared" si="3"/>
        <v>0.6333333333333333</v>
      </c>
      <c r="H14" s="34" t="str">
        <f t="shared" si="4"/>
        <v>Megfelelt</v>
      </c>
      <c r="I14" s="27"/>
    </row>
    <row r="15" spans="1:9" ht="15.75">
      <c r="A15" s="49" t="s">
        <v>153</v>
      </c>
      <c r="B15" s="30">
        <v>8</v>
      </c>
      <c r="C15" s="30">
        <v>11</v>
      </c>
      <c r="D15" s="31">
        <f t="shared" si="0"/>
        <v>19</v>
      </c>
      <c r="E15" s="32">
        <f t="shared" si="1"/>
        <v>0.53333333333333333</v>
      </c>
      <c r="F15" s="32">
        <f t="shared" si="2"/>
        <v>0.73333333333333328</v>
      </c>
      <c r="G15" s="33">
        <f t="shared" si="3"/>
        <v>0.6333333333333333</v>
      </c>
      <c r="H15" s="34" t="str">
        <f t="shared" si="4"/>
        <v>Megfelelt</v>
      </c>
      <c r="I15" s="27"/>
    </row>
    <row r="16" spans="1:9" ht="15.75">
      <c r="A16" s="49" t="s">
        <v>126</v>
      </c>
      <c r="B16" s="30">
        <v>9</v>
      </c>
      <c r="C16" s="30">
        <v>9</v>
      </c>
      <c r="D16" s="31">
        <f t="shared" si="0"/>
        <v>18</v>
      </c>
      <c r="E16" s="32">
        <f t="shared" si="1"/>
        <v>0.6</v>
      </c>
      <c r="F16" s="32">
        <f t="shared" si="2"/>
        <v>0.6</v>
      </c>
      <c r="G16" s="33">
        <f t="shared" si="3"/>
        <v>0.6</v>
      </c>
      <c r="H16" s="34" t="str">
        <f t="shared" si="4"/>
        <v>Megfelelt</v>
      </c>
      <c r="I16" s="27"/>
    </row>
    <row r="17" spans="1:9" ht="15.75">
      <c r="A17" s="49" t="s">
        <v>128</v>
      </c>
      <c r="B17" s="30">
        <v>7</v>
      </c>
      <c r="C17" s="30">
        <v>10</v>
      </c>
      <c r="D17" s="31">
        <f t="shared" si="0"/>
        <v>17</v>
      </c>
      <c r="E17" s="32">
        <f t="shared" si="1"/>
        <v>0.46666666666666667</v>
      </c>
      <c r="F17" s="32">
        <f t="shared" si="2"/>
        <v>0.66666666666666663</v>
      </c>
      <c r="G17" s="33">
        <f t="shared" si="3"/>
        <v>0.56666666666666665</v>
      </c>
      <c r="H17" s="34" t="str">
        <f t="shared" si="4"/>
        <v>Nem felelt meg</v>
      </c>
      <c r="I17" s="27"/>
    </row>
    <row r="18" spans="1:9" ht="15.75">
      <c r="A18" s="49" t="s">
        <v>135</v>
      </c>
      <c r="B18" s="30">
        <v>5</v>
      </c>
      <c r="C18" s="30">
        <v>12</v>
      </c>
      <c r="D18" s="31">
        <f t="shared" si="0"/>
        <v>17</v>
      </c>
      <c r="E18" s="32">
        <f t="shared" si="1"/>
        <v>0.33333333333333331</v>
      </c>
      <c r="F18" s="32">
        <f t="shared" si="2"/>
        <v>0.8</v>
      </c>
      <c r="G18" s="33">
        <f t="shared" si="3"/>
        <v>0.56666666666666665</v>
      </c>
      <c r="H18" s="34" t="str">
        <f t="shared" si="4"/>
        <v>Nem felelt meg</v>
      </c>
      <c r="I18" s="27"/>
    </row>
    <row r="19" spans="1:9" ht="15.75">
      <c r="A19" s="49" t="s">
        <v>140</v>
      </c>
      <c r="B19" s="30">
        <v>8</v>
      </c>
      <c r="C19" s="30">
        <v>9</v>
      </c>
      <c r="D19" s="31">
        <f t="shared" si="0"/>
        <v>17</v>
      </c>
      <c r="E19" s="32">
        <f t="shared" si="1"/>
        <v>0.53333333333333333</v>
      </c>
      <c r="F19" s="32">
        <f t="shared" si="2"/>
        <v>0.6</v>
      </c>
      <c r="G19" s="33">
        <f t="shared" si="3"/>
        <v>0.56666666666666665</v>
      </c>
      <c r="H19" s="34" t="str">
        <f t="shared" si="4"/>
        <v>Nem felelt meg</v>
      </c>
      <c r="I19" s="27"/>
    </row>
    <row r="20" spans="1:9" ht="15.75">
      <c r="A20" s="49" t="s">
        <v>131</v>
      </c>
      <c r="B20" s="30">
        <v>3</v>
      </c>
      <c r="C20" s="30">
        <v>11</v>
      </c>
      <c r="D20" s="31">
        <f t="shared" si="0"/>
        <v>14</v>
      </c>
      <c r="E20" s="32">
        <f t="shared" si="1"/>
        <v>0.2</v>
      </c>
      <c r="F20" s="32">
        <f t="shared" si="2"/>
        <v>0.73333333333333328</v>
      </c>
      <c r="G20" s="33">
        <f t="shared" si="3"/>
        <v>0.46666666666666667</v>
      </c>
      <c r="H20" s="34" t="str">
        <f t="shared" si="4"/>
        <v>Nem felelt meg</v>
      </c>
      <c r="I20" s="27"/>
    </row>
    <row r="21" spans="1:9" ht="15.75">
      <c r="A21" s="49" t="s">
        <v>129</v>
      </c>
      <c r="B21" s="30">
        <v>9</v>
      </c>
      <c r="C21" s="30">
        <v>4</v>
      </c>
      <c r="D21" s="31">
        <f t="shared" si="0"/>
        <v>13</v>
      </c>
      <c r="E21" s="32">
        <f t="shared" si="1"/>
        <v>0.6</v>
      </c>
      <c r="F21" s="32">
        <f t="shared" si="2"/>
        <v>0.26666666666666666</v>
      </c>
      <c r="G21" s="33">
        <f t="shared" si="3"/>
        <v>0.43333333333333335</v>
      </c>
      <c r="H21" s="34" t="str">
        <f t="shared" si="4"/>
        <v>Nem felelt meg</v>
      </c>
      <c r="I21" s="27"/>
    </row>
    <row r="22" spans="1:9" ht="15.75">
      <c r="A22" s="49" t="s">
        <v>138</v>
      </c>
      <c r="B22" s="30">
        <v>4</v>
      </c>
      <c r="C22" s="30">
        <v>8</v>
      </c>
      <c r="D22" s="31">
        <f t="shared" si="0"/>
        <v>12</v>
      </c>
      <c r="E22" s="32">
        <f t="shared" si="1"/>
        <v>0.26666666666666666</v>
      </c>
      <c r="F22" s="32">
        <f t="shared" si="2"/>
        <v>0.53333333333333333</v>
      </c>
      <c r="G22" s="33">
        <f t="shared" si="3"/>
        <v>0.4</v>
      </c>
      <c r="H22" s="34" t="str">
        <f t="shared" si="4"/>
        <v>Nem felelt meg</v>
      </c>
      <c r="I22" s="27"/>
    </row>
    <row r="23" spans="1:9" ht="15.75">
      <c r="A23" s="49" t="s">
        <v>152</v>
      </c>
      <c r="B23" s="30">
        <v>5</v>
      </c>
      <c r="C23" s="30">
        <v>7</v>
      </c>
      <c r="D23" s="31">
        <f t="shared" si="0"/>
        <v>12</v>
      </c>
      <c r="E23" s="32">
        <f t="shared" si="1"/>
        <v>0.33333333333333331</v>
      </c>
      <c r="F23" s="32">
        <f t="shared" si="2"/>
        <v>0.46666666666666667</v>
      </c>
      <c r="G23" s="33">
        <f t="shared" si="3"/>
        <v>0.4</v>
      </c>
      <c r="H23" s="34" t="str">
        <f t="shared" si="4"/>
        <v>Nem felelt meg</v>
      </c>
      <c r="I23" s="27"/>
    </row>
    <row r="24" spans="1:9" ht="15.75">
      <c r="A24" s="49" t="s">
        <v>145</v>
      </c>
      <c r="B24" s="30">
        <v>3</v>
      </c>
      <c r="C24" s="30">
        <v>8</v>
      </c>
      <c r="D24" s="31">
        <f t="shared" si="0"/>
        <v>11</v>
      </c>
      <c r="E24" s="32">
        <f t="shared" si="1"/>
        <v>0.2</v>
      </c>
      <c r="F24" s="32">
        <f t="shared" si="2"/>
        <v>0.53333333333333333</v>
      </c>
      <c r="G24" s="33">
        <f t="shared" si="3"/>
        <v>0.36666666666666664</v>
      </c>
      <c r="H24" s="34" t="str">
        <f t="shared" si="4"/>
        <v>Nem felelt meg</v>
      </c>
      <c r="I24" s="27"/>
    </row>
    <row r="25" spans="1:9" ht="16.5" thickBot="1">
      <c r="A25" s="105" t="s">
        <v>144</v>
      </c>
      <c r="B25" s="35">
        <v>4</v>
      </c>
      <c r="C25" s="35">
        <v>5</v>
      </c>
      <c r="D25" s="36">
        <f t="shared" si="0"/>
        <v>9</v>
      </c>
      <c r="E25" s="37">
        <f t="shared" si="1"/>
        <v>0.26666666666666666</v>
      </c>
      <c r="F25" s="37">
        <f t="shared" si="2"/>
        <v>0.33333333333333331</v>
      </c>
      <c r="G25" s="38">
        <f t="shared" si="3"/>
        <v>0.3</v>
      </c>
      <c r="H25" s="34" t="str">
        <f t="shared" si="4"/>
        <v>Nem felelt meg</v>
      </c>
      <c r="I25" s="27"/>
    </row>
    <row r="26" spans="1:9" ht="15.75" thickBot="1">
      <c r="A26" s="106" t="s">
        <v>103</v>
      </c>
      <c r="B26" s="104">
        <f t="shared" ref="B26:G26" si="5">AVERAGE(B2:B25)</f>
        <v>8.1666666666666661</v>
      </c>
      <c r="C26" s="39">
        <f t="shared" si="5"/>
        <v>10.208333333333334</v>
      </c>
      <c r="D26" s="39">
        <f t="shared" si="5"/>
        <v>18.375</v>
      </c>
      <c r="E26" s="40">
        <f t="shared" si="5"/>
        <v>0.54444444444444451</v>
      </c>
      <c r="F26" s="40">
        <f t="shared" si="5"/>
        <v>0.68055555555555547</v>
      </c>
      <c r="G26" s="40">
        <f t="shared" si="5"/>
        <v>0.61250000000000004</v>
      </c>
      <c r="H26" s="41">
        <f>H27/(H27+H28)</f>
        <v>0.625</v>
      </c>
      <c r="I26" s="28" t="s">
        <v>79</v>
      </c>
    </row>
    <row r="27" spans="1:9">
      <c r="A27" s="27"/>
      <c r="B27" s="27"/>
      <c r="C27" s="27"/>
      <c r="D27" s="27"/>
      <c r="E27" s="27"/>
      <c r="F27" s="27"/>
      <c r="G27" s="27"/>
      <c r="H27" s="58">
        <f>COUNTIF(H2:H25,"Megfelelt")</f>
        <v>15</v>
      </c>
      <c r="I27" s="59" t="s">
        <v>11</v>
      </c>
    </row>
    <row r="28" spans="1:9">
      <c r="A28" s="27"/>
      <c r="B28" s="27"/>
      <c r="C28" s="27"/>
      <c r="D28" s="27"/>
      <c r="E28" s="27"/>
      <c r="F28" s="27"/>
      <c r="G28" s="27"/>
      <c r="H28" s="27">
        <f>COUNTIF(H2:H25,"Nem felelt meg")</f>
        <v>9</v>
      </c>
      <c r="I28" s="27" t="s">
        <v>10</v>
      </c>
    </row>
    <row r="29" spans="1:9">
      <c r="F29" s="2"/>
    </row>
    <row r="30" spans="1:9">
      <c r="F30" s="2"/>
    </row>
    <row r="31" spans="1:9">
      <c r="F31" s="2"/>
    </row>
    <row r="32" spans="1:9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</sheetData>
  <sortState ref="A2:H25">
    <sortCondition descending="1" ref="G2:G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zoomScale="70" zoomScaleNormal="70" workbookViewId="0">
      <selection sqref="A1:A2"/>
    </sheetView>
  </sheetViews>
  <sheetFormatPr defaultColWidth="9.140625" defaultRowHeight="15"/>
  <cols>
    <col min="1" max="1" width="19.28515625" style="27" customWidth="1"/>
    <col min="2" max="2" width="10.7109375" style="27" customWidth="1"/>
    <col min="3" max="3" width="13.140625" style="27" customWidth="1"/>
    <col min="4" max="4" width="12" style="27" customWidth="1"/>
    <col min="5" max="5" width="11.7109375" style="27" customWidth="1"/>
    <col min="6" max="6" width="11.85546875" style="27" customWidth="1"/>
    <col min="7" max="7" width="11.28515625" style="27" customWidth="1"/>
    <col min="8" max="8" width="14.42578125" style="27" customWidth="1"/>
    <col min="9" max="12" width="10.7109375" style="27" customWidth="1"/>
    <col min="13" max="13" width="13" style="27" customWidth="1"/>
    <col min="14" max="14" width="10.7109375" style="27" customWidth="1"/>
    <col min="15" max="16384" width="9.140625" style="27"/>
  </cols>
  <sheetData>
    <row r="1" spans="1:14" ht="35.25" customHeight="1" thickBot="1">
      <c r="A1" s="109"/>
      <c r="B1" s="111" t="s">
        <v>104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3"/>
    </row>
    <row r="2" spans="1:14" ht="55.9" customHeight="1" thickBot="1">
      <c r="A2" s="110"/>
      <c r="B2" s="7" t="s">
        <v>80</v>
      </c>
      <c r="C2" s="7" t="s">
        <v>81</v>
      </c>
      <c r="D2" s="7" t="s">
        <v>82</v>
      </c>
      <c r="E2" s="7" t="s">
        <v>83</v>
      </c>
      <c r="F2" s="7" t="s">
        <v>84</v>
      </c>
      <c r="G2" s="7" t="s">
        <v>88</v>
      </c>
      <c r="H2" s="21" t="s">
        <v>85</v>
      </c>
      <c r="I2" s="7" t="s">
        <v>89</v>
      </c>
      <c r="J2" s="7" t="s">
        <v>86</v>
      </c>
      <c r="K2" s="7" t="s">
        <v>87</v>
      </c>
      <c r="L2" s="7" t="s">
        <v>4</v>
      </c>
      <c r="M2" s="21" t="s">
        <v>90</v>
      </c>
      <c r="N2" s="7" t="s">
        <v>1</v>
      </c>
    </row>
    <row r="3" spans="1:14" ht="45.75" thickBot="1">
      <c r="A3" s="22" t="s">
        <v>2</v>
      </c>
      <c r="B3" s="100">
        <f>COUNTIF('Csökk sor 6. évf.'!$G2:$G25,"&gt;=0,00")-($L$3+$K$3+$J$3+$I$3+$G$3+$F$3+$E$3+$D$3+$C$3)</f>
        <v>0</v>
      </c>
      <c r="C3" s="100">
        <f>COUNTIF('Csökk sor 6. évf.'!$G2:$G25,"&gt;=0,10")-($L$3+$K$3+$J$3+$I$3+$G$3+$F$3+$E$3+$D$3)</f>
        <v>0</v>
      </c>
      <c r="D3" s="100">
        <f>COUNTIF('Csökk sor 6. évf.'!$G2:$G25,"&gt;=0,20")-($L$3+$K$3+$J$3+$I$3+$G$3+$F$3+$E$3)</f>
        <v>0</v>
      </c>
      <c r="E3" s="100">
        <f>COUNTIF('Csökk sor 6. évf.'!$G2:$G25,"&gt;=0,30")-($L$3+$K$3+$J$3+$I$3+$G$3+$F$3)</f>
        <v>2</v>
      </c>
      <c r="F3" s="100">
        <f>COUNTIF('Csökk sor 6. évf.'!$G2:$G25,"&gt;=0,40")-($L$3+$K$3+$J$3+$I$3+$G$3)</f>
        <v>4</v>
      </c>
      <c r="G3" s="100">
        <f>COUNTIF('Csökk sor 6. évf.'!$G2:$G25,"&gt;=0,50")-($L$3+$K$3+$J$3+$I$3)</f>
        <v>3</v>
      </c>
      <c r="H3" s="101">
        <f>SUM(B3:G3)</f>
        <v>9</v>
      </c>
      <c r="I3" s="100">
        <f>COUNTIF('Csökk sor 6. évf.'!$G2:$G25,"&gt;=0,60")-($L$3+$K$3+$J$3)</f>
        <v>7</v>
      </c>
      <c r="J3" s="100">
        <f>COUNTIF('Csökk sor 6. évf.'!$G2:$G25,"&gt;=0,70")-($L$3+$K$3)</f>
        <v>5</v>
      </c>
      <c r="K3" s="100">
        <f>COUNTIF('Csökk sor 6. évf.'!$G2:$G25,"&gt;=0,80")-$L$3</f>
        <v>3</v>
      </c>
      <c r="L3" s="100">
        <f>COUNTIF('Csökk sor 6. évf.'!$G2:$G25,"&gt;=0,90")</f>
        <v>0</v>
      </c>
      <c r="M3" s="101">
        <f>SUM(I3:L3)</f>
        <v>15</v>
      </c>
      <c r="N3" s="95">
        <f>H3+M3</f>
        <v>24</v>
      </c>
    </row>
    <row r="4" spans="1:14" ht="45.75" thickBot="1">
      <c r="A4" s="22" t="s">
        <v>3</v>
      </c>
      <c r="B4" s="4">
        <f>B3/$N$3</f>
        <v>0</v>
      </c>
      <c r="C4" s="4">
        <f t="shared" ref="C4:G4" si="0">C3/$N$3</f>
        <v>0</v>
      </c>
      <c r="D4" s="4">
        <f t="shared" si="0"/>
        <v>0</v>
      </c>
      <c r="E4" s="4">
        <f t="shared" si="0"/>
        <v>8.3333333333333329E-2</v>
      </c>
      <c r="F4" s="4">
        <f>F3/$N$3</f>
        <v>0.16666666666666666</v>
      </c>
      <c r="G4" s="4">
        <f t="shared" si="0"/>
        <v>0.125</v>
      </c>
      <c r="H4" s="6">
        <f>H3/$N$3</f>
        <v>0.375</v>
      </c>
      <c r="I4" s="4">
        <f>I3/$N$3</f>
        <v>0.29166666666666669</v>
      </c>
      <c r="J4" s="4">
        <f t="shared" ref="J4:L4" si="1">J3/$N$3</f>
        <v>0.20833333333333334</v>
      </c>
      <c r="K4" s="4">
        <f t="shared" si="1"/>
        <v>0.125</v>
      </c>
      <c r="L4" s="4">
        <f t="shared" si="1"/>
        <v>0</v>
      </c>
      <c r="M4" s="6">
        <f>M3/$N$3</f>
        <v>0.625</v>
      </c>
      <c r="N4" s="6">
        <f>H4+M4</f>
        <v>1</v>
      </c>
    </row>
    <row r="5" spans="1:14">
      <c r="M5" s="1"/>
    </row>
    <row r="13" spans="1:14" ht="15.75">
      <c r="G13" s="5"/>
      <c r="H13" s="5"/>
      <c r="I13" s="5"/>
      <c r="J13" s="5"/>
      <c r="K13" s="5"/>
    </row>
    <row r="14" spans="1:14">
      <c r="I14" s="23"/>
    </row>
  </sheetData>
  <mergeCells count="2">
    <mergeCell ref="A1:A2"/>
    <mergeCell ref="B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zoomScale="70" zoomScaleNormal="70" workbookViewId="0"/>
  </sheetViews>
  <sheetFormatPr defaultRowHeight="15"/>
  <cols>
    <col min="1" max="1" width="27.85546875" customWidth="1"/>
    <col min="2" max="2" width="16.5703125" customWidth="1"/>
    <col min="3" max="3" width="16.140625" customWidth="1"/>
    <col min="4" max="4" width="17.140625" customWidth="1"/>
    <col min="5" max="5" width="17.5703125" customWidth="1"/>
    <col min="6" max="6" width="17.7109375" customWidth="1"/>
    <col min="7" max="7" width="17.140625" customWidth="1"/>
    <col min="8" max="8" width="29.85546875" customWidth="1"/>
  </cols>
  <sheetData>
    <row r="1" spans="1:9" ht="88.5" customHeight="1" thickBot="1">
      <c r="A1" s="54" t="s">
        <v>5</v>
      </c>
      <c r="B1" s="55" t="s">
        <v>14</v>
      </c>
      <c r="C1" s="55" t="s">
        <v>13</v>
      </c>
      <c r="D1" s="55" t="s">
        <v>15</v>
      </c>
      <c r="E1" s="55" t="s">
        <v>7</v>
      </c>
      <c r="F1" s="55" t="s">
        <v>6</v>
      </c>
      <c r="G1" s="55" t="s">
        <v>8</v>
      </c>
      <c r="H1" s="55" t="s">
        <v>9</v>
      </c>
      <c r="I1" s="27"/>
    </row>
    <row r="2" spans="1:9" ht="15.75">
      <c r="A2" s="49" t="s">
        <v>115</v>
      </c>
      <c r="B2" s="61">
        <v>18</v>
      </c>
      <c r="C2" s="26">
        <v>19</v>
      </c>
      <c r="D2" s="50">
        <f t="shared" ref="D2:D16" si="0">B2+C2</f>
        <v>37</v>
      </c>
      <c r="E2" s="51">
        <f t="shared" ref="E2:E16" si="1">B2/20</f>
        <v>0.9</v>
      </c>
      <c r="F2" s="51">
        <f t="shared" ref="F2:F16" si="2">C2/20</f>
        <v>0.95</v>
      </c>
      <c r="G2" s="52">
        <f t="shared" ref="G2:G16" si="3">D2/40</f>
        <v>0.92500000000000004</v>
      </c>
      <c r="H2" s="53" t="str">
        <f t="shared" ref="H2:H16" si="4">IF(G2&gt;=0.6,"Megfelelt","Nem felelt meg")</f>
        <v>Megfelelt</v>
      </c>
      <c r="I2" s="27"/>
    </row>
    <row r="3" spans="1:9" ht="15.75">
      <c r="A3" s="49" t="s">
        <v>112</v>
      </c>
      <c r="B3" s="30">
        <v>18</v>
      </c>
      <c r="C3" s="30">
        <v>18</v>
      </c>
      <c r="D3" s="31">
        <f t="shared" ref="D3:D13" si="5">B3+C3</f>
        <v>36</v>
      </c>
      <c r="E3" s="32">
        <f t="shared" ref="E3:E13" si="6">B3/20</f>
        <v>0.9</v>
      </c>
      <c r="F3" s="32">
        <f t="shared" si="2"/>
        <v>0.9</v>
      </c>
      <c r="G3" s="33">
        <f t="shared" ref="G3:G13" si="7">D3/40</f>
        <v>0.9</v>
      </c>
      <c r="H3" s="53" t="str">
        <f t="shared" ref="H3:H13" si="8">IF(G3&gt;=0.6,"Megfelelt","Nem felelt meg")</f>
        <v>Megfelelt</v>
      </c>
      <c r="I3" s="27"/>
    </row>
    <row r="4" spans="1:9" ht="15.75">
      <c r="A4" s="49" t="s">
        <v>118</v>
      </c>
      <c r="B4" s="30">
        <v>18</v>
      </c>
      <c r="C4" s="30">
        <v>15</v>
      </c>
      <c r="D4" s="31">
        <f t="shared" si="5"/>
        <v>33</v>
      </c>
      <c r="E4" s="32">
        <f t="shared" si="6"/>
        <v>0.9</v>
      </c>
      <c r="F4" s="32">
        <f t="shared" si="2"/>
        <v>0.75</v>
      </c>
      <c r="G4" s="33">
        <f t="shared" si="7"/>
        <v>0.82499999999999996</v>
      </c>
      <c r="H4" s="53" t="str">
        <f t="shared" si="8"/>
        <v>Megfelelt</v>
      </c>
      <c r="I4" s="27"/>
    </row>
    <row r="5" spans="1:9" ht="15.75">
      <c r="A5" s="49" t="s">
        <v>120</v>
      </c>
      <c r="B5" s="30">
        <v>18</v>
      </c>
      <c r="C5" s="30">
        <v>15</v>
      </c>
      <c r="D5" s="31">
        <f t="shared" si="5"/>
        <v>33</v>
      </c>
      <c r="E5" s="32">
        <f t="shared" si="6"/>
        <v>0.9</v>
      </c>
      <c r="F5" s="32">
        <f t="shared" si="2"/>
        <v>0.75</v>
      </c>
      <c r="G5" s="33">
        <f t="shared" si="7"/>
        <v>0.82499999999999996</v>
      </c>
      <c r="H5" s="53" t="str">
        <f t="shared" si="8"/>
        <v>Megfelelt</v>
      </c>
      <c r="I5" s="27"/>
    </row>
    <row r="6" spans="1:9" ht="15.75">
      <c r="A6" s="49" t="s">
        <v>109</v>
      </c>
      <c r="B6" s="30">
        <v>15</v>
      </c>
      <c r="C6" s="30">
        <v>16</v>
      </c>
      <c r="D6" s="31">
        <f t="shared" si="5"/>
        <v>31</v>
      </c>
      <c r="E6" s="32">
        <f t="shared" si="6"/>
        <v>0.75</v>
      </c>
      <c r="F6" s="32">
        <f t="shared" si="2"/>
        <v>0.8</v>
      </c>
      <c r="G6" s="33">
        <f t="shared" si="7"/>
        <v>0.77500000000000002</v>
      </c>
      <c r="H6" s="53" t="str">
        <f t="shared" si="8"/>
        <v>Megfelelt</v>
      </c>
      <c r="I6" s="27"/>
    </row>
    <row r="7" spans="1:9" ht="15.75">
      <c r="A7" s="49" t="s">
        <v>110</v>
      </c>
      <c r="B7" s="30">
        <v>15</v>
      </c>
      <c r="C7" s="30">
        <v>12</v>
      </c>
      <c r="D7" s="31">
        <f t="shared" si="5"/>
        <v>27</v>
      </c>
      <c r="E7" s="32">
        <f t="shared" si="6"/>
        <v>0.75</v>
      </c>
      <c r="F7" s="32">
        <f t="shared" si="2"/>
        <v>0.6</v>
      </c>
      <c r="G7" s="33">
        <f t="shared" si="7"/>
        <v>0.67500000000000004</v>
      </c>
      <c r="H7" s="53" t="str">
        <f t="shared" si="8"/>
        <v>Megfelelt</v>
      </c>
      <c r="I7" s="27"/>
    </row>
    <row r="8" spans="1:9" ht="15.75">
      <c r="A8" s="49" t="s">
        <v>114</v>
      </c>
      <c r="B8" s="30">
        <v>17</v>
      </c>
      <c r="C8" s="30">
        <v>10</v>
      </c>
      <c r="D8" s="31">
        <f t="shared" si="5"/>
        <v>27</v>
      </c>
      <c r="E8" s="32">
        <f t="shared" si="6"/>
        <v>0.85</v>
      </c>
      <c r="F8" s="32">
        <f t="shared" si="2"/>
        <v>0.5</v>
      </c>
      <c r="G8" s="33">
        <f t="shared" si="7"/>
        <v>0.67500000000000004</v>
      </c>
      <c r="H8" s="53" t="str">
        <f t="shared" si="8"/>
        <v>Megfelelt</v>
      </c>
      <c r="I8" s="27"/>
    </row>
    <row r="9" spans="1:9" ht="15.75">
      <c r="A9" s="49" t="s">
        <v>121</v>
      </c>
      <c r="B9" s="30">
        <v>13</v>
      </c>
      <c r="C9" s="30">
        <v>11</v>
      </c>
      <c r="D9" s="31">
        <f t="shared" si="5"/>
        <v>24</v>
      </c>
      <c r="E9" s="32">
        <f t="shared" si="6"/>
        <v>0.65</v>
      </c>
      <c r="F9" s="32">
        <f t="shared" si="2"/>
        <v>0.55000000000000004</v>
      </c>
      <c r="G9" s="33">
        <f t="shared" si="7"/>
        <v>0.6</v>
      </c>
      <c r="H9" s="53" t="str">
        <f t="shared" si="8"/>
        <v>Megfelelt</v>
      </c>
      <c r="I9" s="27"/>
    </row>
    <row r="10" spans="1:9" ht="15.75">
      <c r="A10" s="49" t="s">
        <v>113</v>
      </c>
      <c r="B10" s="30">
        <v>15</v>
      </c>
      <c r="C10" s="30">
        <v>8</v>
      </c>
      <c r="D10" s="31">
        <f t="shared" si="5"/>
        <v>23</v>
      </c>
      <c r="E10" s="32">
        <f t="shared" si="6"/>
        <v>0.75</v>
      </c>
      <c r="F10" s="32">
        <f t="shared" si="2"/>
        <v>0.4</v>
      </c>
      <c r="G10" s="33">
        <f t="shared" si="7"/>
        <v>0.57499999999999996</v>
      </c>
      <c r="H10" s="53" t="str">
        <f t="shared" si="8"/>
        <v>Nem felelt meg</v>
      </c>
      <c r="I10" s="27"/>
    </row>
    <row r="11" spans="1:9" ht="15.75">
      <c r="A11" s="49" t="s">
        <v>119</v>
      </c>
      <c r="B11" s="30">
        <v>13</v>
      </c>
      <c r="C11" s="30">
        <v>9</v>
      </c>
      <c r="D11" s="31">
        <f t="shared" si="5"/>
        <v>22</v>
      </c>
      <c r="E11" s="32">
        <f t="shared" si="6"/>
        <v>0.65</v>
      </c>
      <c r="F11" s="32">
        <f t="shared" si="2"/>
        <v>0.45</v>
      </c>
      <c r="G11" s="33">
        <f t="shared" si="7"/>
        <v>0.55000000000000004</v>
      </c>
      <c r="H11" s="53" t="str">
        <f t="shared" si="8"/>
        <v>Nem felelt meg</v>
      </c>
      <c r="I11" s="27"/>
    </row>
    <row r="12" spans="1:9" ht="15.75">
      <c r="A12" s="49" t="s">
        <v>123</v>
      </c>
      <c r="B12" s="30">
        <v>12</v>
      </c>
      <c r="C12" s="30">
        <v>9</v>
      </c>
      <c r="D12" s="31">
        <f t="shared" si="5"/>
        <v>21</v>
      </c>
      <c r="E12" s="32">
        <f t="shared" si="6"/>
        <v>0.6</v>
      </c>
      <c r="F12" s="32">
        <f t="shared" si="2"/>
        <v>0.45</v>
      </c>
      <c r="G12" s="33">
        <f t="shared" si="7"/>
        <v>0.52500000000000002</v>
      </c>
      <c r="H12" s="53" t="str">
        <f t="shared" si="8"/>
        <v>Nem felelt meg</v>
      </c>
      <c r="I12" s="27"/>
    </row>
    <row r="13" spans="1:9" ht="15.75">
      <c r="A13" s="49" t="s">
        <v>122</v>
      </c>
      <c r="B13" s="30">
        <v>11</v>
      </c>
      <c r="C13" s="30">
        <v>6</v>
      </c>
      <c r="D13" s="31">
        <f t="shared" si="5"/>
        <v>17</v>
      </c>
      <c r="E13" s="32">
        <f t="shared" si="6"/>
        <v>0.55000000000000004</v>
      </c>
      <c r="F13" s="32">
        <f t="shared" si="2"/>
        <v>0.3</v>
      </c>
      <c r="G13" s="33">
        <f t="shared" si="7"/>
        <v>0.42499999999999999</v>
      </c>
      <c r="H13" s="53" t="str">
        <f t="shared" si="8"/>
        <v>Nem felelt meg</v>
      </c>
      <c r="I13" s="27"/>
    </row>
    <row r="14" spans="1:9" ht="15.75">
      <c r="A14" s="49" t="s">
        <v>117</v>
      </c>
      <c r="B14" s="30">
        <v>13</v>
      </c>
      <c r="C14" s="30">
        <v>4</v>
      </c>
      <c r="D14" s="31">
        <f t="shared" si="0"/>
        <v>17</v>
      </c>
      <c r="E14" s="32">
        <f t="shared" si="1"/>
        <v>0.65</v>
      </c>
      <c r="F14" s="32">
        <f t="shared" si="2"/>
        <v>0.2</v>
      </c>
      <c r="G14" s="33">
        <f t="shared" si="3"/>
        <v>0.42499999999999999</v>
      </c>
      <c r="H14" s="53" t="str">
        <f t="shared" si="4"/>
        <v>Nem felelt meg</v>
      </c>
      <c r="I14" s="27"/>
    </row>
    <row r="15" spans="1:9" ht="15.75">
      <c r="A15" s="49" t="s">
        <v>111</v>
      </c>
      <c r="B15" s="30">
        <v>9</v>
      </c>
      <c r="C15" s="30">
        <v>5</v>
      </c>
      <c r="D15" s="31">
        <f t="shared" si="0"/>
        <v>14</v>
      </c>
      <c r="E15" s="32">
        <f t="shared" si="1"/>
        <v>0.45</v>
      </c>
      <c r="F15" s="32">
        <f t="shared" si="2"/>
        <v>0.25</v>
      </c>
      <c r="G15" s="33">
        <f t="shared" si="3"/>
        <v>0.35</v>
      </c>
      <c r="H15" s="53" t="str">
        <f t="shared" si="4"/>
        <v>Nem felelt meg</v>
      </c>
      <c r="I15" s="27"/>
    </row>
    <row r="16" spans="1:9" ht="16.5" thickBot="1">
      <c r="A16" s="49" t="s">
        <v>116</v>
      </c>
      <c r="B16" s="68">
        <v>5</v>
      </c>
      <c r="C16" s="67">
        <v>7</v>
      </c>
      <c r="D16" s="36">
        <f t="shared" si="0"/>
        <v>12</v>
      </c>
      <c r="E16" s="37">
        <f t="shared" si="1"/>
        <v>0.25</v>
      </c>
      <c r="F16" s="37">
        <f t="shared" si="2"/>
        <v>0.35</v>
      </c>
      <c r="G16" s="38">
        <f t="shared" si="3"/>
        <v>0.3</v>
      </c>
      <c r="H16" s="53" t="str">
        <f t="shared" si="4"/>
        <v>Nem felelt meg</v>
      </c>
      <c r="I16" s="27"/>
    </row>
    <row r="17" spans="1:9" ht="16.5" thickBot="1">
      <c r="A17" s="42" t="s">
        <v>12</v>
      </c>
      <c r="B17" s="47">
        <f>AVERAGE(B2:B16)</f>
        <v>14</v>
      </c>
      <c r="C17" s="47">
        <f t="shared" ref="C17:G17" si="9">AVERAGE(C2:C16)</f>
        <v>10.933333333333334</v>
      </c>
      <c r="D17" s="47">
        <f t="shared" si="9"/>
        <v>24.933333333333334</v>
      </c>
      <c r="E17" s="48">
        <f t="shared" si="9"/>
        <v>0.7</v>
      </c>
      <c r="F17" s="48">
        <f t="shared" si="9"/>
        <v>0.54666666666666675</v>
      </c>
      <c r="G17" s="48">
        <f t="shared" si="9"/>
        <v>0.62333333333333341</v>
      </c>
      <c r="H17" s="60">
        <f>H18/(H18+H19)</f>
        <v>0.53333333333333333</v>
      </c>
      <c r="I17" s="28" t="s">
        <v>79</v>
      </c>
    </row>
    <row r="18" spans="1:9">
      <c r="A18" s="27"/>
      <c r="B18" s="27"/>
      <c r="C18" s="27"/>
      <c r="D18" s="27"/>
      <c r="E18" s="27"/>
      <c r="F18" s="27"/>
      <c r="G18" s="27"/>
      <c r="H18" s="27">
        <f>COUNTIF(H2:H16,"Megfelelt")</f>
        <v>8</v>
      </c>
      <c r="I18" s="59" t="s">
        <v>11</v>
      </c>
    </row>
    <row r="19" spans="1:9">
      <c r="A19" s="27"/>
      <c r="B19" s="27"/>
      <c r="C19" s="27"/>
      <c r="D19" s="27"/>
      <c r="E19" s="27"/>
      <c r="F19" s="27"/>
      <c r="G19" s="27"/>
      <c r="H19" s="27">
        <f>COUNTIF(H2:H16,"Nem felelt meg")</f>
        <v>7</v>
      </c>
      <c r="I19" s="27" t="s">
        <v>10</v>
      </c>
    </row>
    <row r="20" spans="1:9" ht="15.75">
      <c r="A20" s="17"/>
      <c r="B20" s="11"/>
      <c r="C20" s="11"/>
      <c r="D20" s="11"/>
      <c r="E20" s="12"/>
      <c r="F20" s="12"/>
      <c r="G20" s="13"/>
      <c r="H20" s="14"/>
    </row>
    <row r="21" spans="1:9" ht="15.75">
      <c r="A21" s="17"/>
      <c r="B21" s="11"/>
      <c r="C21" s="11"/>
      <c r="D21" s="11"/>
      <c r="E21" s="12"/>
      <c r="F21" s="12"/>
      <c r="G21" s="13"/>
      <c r="H21" s="16"/>
    </row>
    <row r="22" spans="1:9" ht="15.75">
      <c r="A22" s="17"/>
      <c r="B22" s="11"/>
      <c r="C22" s="11"/>
      <c r="D22" s="11"/>
      <c r="E22" s="12"/>
      <c r="F22" s="12"/>
      <c r="G22" s="13"/>
      <c r="H22" s="16"/>
    </row>
    <row r="23" spans="1:9" ht="15.75">
      <c r="A23" s="17"/>
      <c r="B23" s="11"/>
      <c r="C23" s="11"/>
      <c r="D23" s="11"/>
      <c r="E23" s="12"/>
      <c r="F23" s="12"/>
      <c r="G23" s="13"/>
      <c r="H23" s="16"/>
    </row>
    <row r="24" spans="1:9" ht="15.75">
      <c r="A24" s="17"/>
      <c r="B24" s="11"/>
      <c r="C24" s="11"/>
      <c r="D24" s="11"/>
      <c r="E24" s="12"/>
      <c r="F24" s="12"/>
      <c r="G24" s="13"/>
      <c r="H24" s="16"/>
    </row>
    <row r="25" spans="1:9" ht="15.75">
      <c r="A25" s="18"/>
      <c r="B25" s="19"/>
      <c r="C25" s="19"/>
      <c r="D25" s="19"/>
      <c r="E25" s="20"/>
      <c r="F25" s="20"/>
      <c r="G25" s="20"/>
      <c r="H25" s="16"/>
    </row>
    <row r="26" spans="1:9">
      <c r="A26" s="16"/>
      <c r="B26" s="16"/>
      <c r="C26" s="16"/>
      <c r="D26" s="16"/>
      <c r="E26" s="16"/>
      <c r="F26" s="16"/>
      <c r="G26" s="16"/>
      <c r="H26" s="16"/>
    </row>
    <row r="27" spans="1:9">
      <c r="A27" s="16"/>
      <c r="B27" s="16"/>
      <c r="C27" s="16"/>
      <c r="D27" s="16"/>
      <c r="E27" s="16"/>
      <c r="F27" s="16"/>
      <c r="G27" s="16"/>
      <c r="H27" s="16"/>
    </row>
    <row r="28" spans="1:9">
      <c r="A28" s="16"/>
      <c r="B28" s="16"/>
      <c r="C28" s="16"/>
      <c r="D28" s="16"/>
      <c r="E28" s="16"/>
      <c r="F28" s="16"/>
      <c r="G28" s="16"/>
      <c r="H28" s="16"/>
    </row>
  </sheetData>
  <sortState ref="D3:H13">
    <sortCondition descending="1" ref="G3:G1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"/>
  <sheetViews>
    <sheetView zoomScale="70" zoomScaleNormal="70" workbookViewId="0">
      <selection sqref="A1:A2"/>
    </sheetView>
  </sheetViews>
  <sheetFormatPr defaultRowHeight="15"/>
  <cols>
    <col min="1" max="1" width="19.28515625" customWidth="1"/>
    <col min="2" max="2" width="10.7109375" customWidth="1"/>
    <col min="3" max="3" width="13.140625" customWidth="1"/>
    <col min="4" max="4" width="12" customWidth="1"/>
    <col min="5" max="5" width="11.7109375" customWidth="1"/>
    <col min="6" max="6" width="11.85546875" customWidth="1"/>
    <col min="7" max="7" width="11.28515625" customWidth="1"/>
    <col min="8" max="8" width="14.42578125" customWidth="1"/>
    <col min="9" max="12" width="10.7109375" customWidth="1"/>
    <col min="13" max="13" width="13" customWidth="1"/>
    <col min="14" max="14" width="10.7109375" customWidth="1"/>
  </cols>
  <sheetData>
    <row r="1" spans="1:14" ht="35.25" customHeight="1" thickBot="1">
      <c r="A1" s="109"/>
      <c r="B1" s="111" t="s">
        <v>105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3"/>
    </row>
    <row r="2" spans="1:14" ht="55.9" customHeight="1" thickBot="1">
      <c r="A2" s="110"/>
      <c r="B2" s="7" t="s">
        <v>91</v>
      </c>
      <c r="C2" s="7" t="s">
        <v>92</v>
      </c>
      <c r="D2" s="7" t="s">
        <v>93</v>
      </c>
      <c r="E2" s="7" t="s">
        <v>94</v>
      </c>
      <c r="F2" s="7" t="s">
        <v>95</v>
      </c>
      <c r="G2" s="7" t="s">
        <v>96</v>
      </c>
      <c r="H2" s="21" t="s">
        <v>97</v>
      </c>
      <c r="I2" s="7" t="s">
        <v>98</v>
      </c>
      <c r="J2" s="7" t="s">
        <v>99</v>
      </c>
      <c r="K2" s="7" t="s">
        <v>100</v>
      </c>
      <c r="L2" s="7" t="s">
        <v>101</v>
      </c>
      <c r="M2" s="21" t="s">
        <v>102</v>
      </c>
      <c r="N2" s="7" t="s">
        <v>1</v>
      </c>
    </row>
    <row r="3" spans="1:14" ht="45.75" thickBot="1">
      <c r="A3" s="22" t="s">
        <v>2</v>
      </c>
      <c r="B3" s="100">
        <f>COUNTIF('Csökk sor 8. évf.'!$G2:$G16,"&gt;=0,00")-($L$3+$K$3+$J$3+$I$3+$G$3+$F$3+$E$3+$D$3+$C$3)</f>
        <v>0</v>
      </c>
      <c r="C3" s="100">
        <f>COUNTIF('Csökk sor 8. évf.'!$G2:$G16,"&gt;=0,10")-($L$3+$K$3+$J$3+$I$3+$G$3+$F$3+$E$3+$D$3)</f>
        <v>0</v>
      </c>
      <c r="D3" s="100">
        <f>COUNTIF('Csökk sor 8. évf.'!$G2:$G16,"&gt;=0,20")-($L$3+$K$3+$J$3+$I$3+$G$3+$F$3+$E$3)</f>
        <v>0</v>
      </c>
      <c r="E3" s="100">
        <f>COUNTIF('Csökk sor 8. évf.'!$G2:$G16,"&gt;=0,30")-($L$3+$K$3+$J$3+$I$3+$G$3+$F$3)</f>
        <v>2</v>
      </c>
      <c r="F3" s="100">
        <f>COUNTIF('Csökk sor 8. évf.'!$G2:$G16,"&gt;=0,40")-($L$3+$K$3+$J$3+$I$3+$G$3)</f>
        <v>2</v>
      </c>
      <c r="G3" s="100">
        <f>COUNTIF('Csökk sor 8. évf.'!$G2:$G16,"&gt;=0,50")-($L$3+$K$3+$J$3+$I$3)</f>
        <v>3</v>
      </c>
      <c r="H3" s="95">
        <f>SUM(B3:G3)</f>
        <v>7</v>
      </c>
      <c r="I3" s="102">
        <f>COUNTIF('Csökk sor 8. évf.'!$G2:$G16,"&gt;=0,60")-($L$3+$K$3+$J$3)</f>
        <v>3</v>
      </c>
      <c r="J3" s="100">
        <f>COUNTIF('Csökk sor 8. évf.'!$G2:$G16,"&gt;=0,70")-($L$3+$K$3)</f>
        <v>1</v>
      </c>
      <c r="K3" s="100">
        <f>COUNTIF('Csökk sor 8. évf.'!$G2:$G16,"&gt;=0,80")-($L$3)</f>
        <v>2</v>
      </c>
      <c r="L3" s="100">
        <f>COUNTIF('Csökk sor 8. évf.'!$G2:$G16,"&gt;=0,90")</f>
        <v>2</v>
      </c>
      <c r="M3" s="95">
        <f>SUM(I3:L3)</f>
        <v>8</v>
      </c>
      <c r="N3" s="95">
        <f>H3+M3</f>
        <v>15</v>
      </c>
    </row>
    <row r="4" spans="1:14" ht="45.75" thickBot="1">
      <c r="A4" s="22" t="s">
        <v>3</v>
      </c>
      <c r="B4" s="4">
        <f>B3/$N$3</f>
        <v>0</v>
      </c>
      <c r="C4" s="4">
        <f t="shared" ref="C4:G4" si="0">C3/$N$3</f>
        <v>0</v>
      </c>
      <c r="D4" s="4">
        <f t="shared" si="0"/>
        <v>0</v>
      </c>
      <c r="E4" s="4">
        <f t="shared" si="0"/>
        <v>0.13333333333333333</v>
      </c>
      <c r="F4" s="4">
        <f t="shared" si="0"/>
        <v>0.13333333333333333</v>
      </c>
      <c r="G4" s="4">
        <f t="shared" si="0"/>
        <v>0.2</v>
      </c>
      <c r="H4" s="6">
        <f>H3/$N$3</f>
        <v>0.46666666666666667</v>
      </c>
      <c r="I4" s="4">
        <f>I3/$N$3</f>
        <v>0.2</v>
      </c>
      <c r="J4" s="4">
        <f t="shared" ref="J4:L4" si="1">J3/$N$3</f>
        <v>6.6666666666666666E-2</v>
      </c>
      <c r="K4" s="4">
        <f t="shared" si="1"/>
        <v>0.13333333333333333</v>
      </c>
      <c r="L4" s="4">
        <f t="shared" si="1"/>
        <v>0.13333333333333333</v>
      </c>
      <c r="M4" s="6">
        <f>M3/$N$3</f>
        <v>0.53333333333333333</v>
      </c>
      <c r="N4" s="6">
        <f>H4+M4</f>
        <v>1</v>
      </c>
    </row>
    <row r="5" spans="1:14">
      <c r="M5" s="1"/>
    </row>
    <row r="13" spans="1:14" ht="15.75">
      <c r="G13" s="5"/>
      <c r="H13" s="5"/>
      <c r="I13" s="5"/>
      <c r="J13" s="5"/>
      <c r="K13" s="5"/>
    </row>
  </sheetData>
  <mergeCells count="2">
    <mergeCell ref="A1:A2"/>
    <mergeCell ref="B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8"/>
  <sheetViews>
    <sheetView zoomScale="80" zoomScaleNormal="80" workbookViewId="0">
      <selection activeCell="K8" sqref="K8"/>
    </sheetView>
  </sheetViews>
  <sheetFormatPr defaultRowHeight="15"/>
  <cols>
    <col min="1" max="1" width="17.28515625" customWidth="1"/>
    <col min="8" max="8" width="18.140625" customWidth="1"/>
    <col min="9" max="9" width="7.140625" customWidth="1"/>
    <col min="10" max="10" width="16.5703125" customWidth="1"/>
    <col min="17" max="17" width="16.28515625" customWidth="1"/>
  </cols>
  <sheetData>
    <row r="1" spans="1:10" s="27" customFormat="1" ht="15.75">
      <c r="A1" s="25" t="s">
        <v>160</v>
      </c>
    </row>
    <row r="2" spans="1:10" ht="15" customHeight="1">
      <c r="A2" s="79" t="s">
        <v>119</v>
      </c>
      <c r="B2" s="70">
        <v>9</v>
      </c>
      <c r="C2" s="70">
        <v>10</v>
      </c>
      <c r="D2" s="71">
        <v>19</v>
      </c>
      <c r="E2" s="72">
        <v>0.6</v>
      </c>
      <c r="F2" s="72">
        <v>0.67</v>
      </c>
      <c r="G2" s="73">
        <v>0.63</v>
      </c>
      <c r="H2" s="34" t="s">
        <v>11</v>
      </c>
      <c r="J2" t="s">
        <v>159</v>
      </c>
    </row>
    <row r="3" spans="1:10" ht="15" customHeight="1">
      <c r="A3" s="79" t="s">
        <v>117</v>
      </c>
      <c r="B3" s="70">
        <v>11</v>
      </c>
      <c r="C3" s="70">
        <v>15</v>
      </c>
      <c r="D3" s="71">
        <v>26</v>
      </c>
      <c r="E3" s="72">
        <v>0.73</v>
      </c>
      <c r="F3" s="72">
        <v>1</v>
      </c>
      <c r="G3" s="73">
        <v>0.87</v>
      </c>
      <c r="H3" s="34" t="s">
        <v>11</v>
      </c>
      <c r="J3" t="s">
        <v>161</v>
      </c>
    </row>
    <row r="4" spans="1:10" ht="15" customHeight="1">
      <c r="A4" s="79" t="s">
        <v>112</v>
      </c>
      <c r="B4" s="70">
        <v>14</v>
      </c>
      <c r="C4" s="70">
        <v>13</v>
      </c>
      <c r="D4" s="71">
        <v>27</v>
      </c>
      <c r="E4" s="72">
        <v>0.93</v>
      </c>
      <c r="F4" s="72">
        <v>0.87</v>
      </c>
      <c r="G4" s="73">
        <v>0.9</v>
      </c>
      <c r="H4" s="34" t="s">
        <v>11</v>
      </c>
      <c r="J4" s="27" t="s">
        <v>168</v>
      </c>
    </row>
    <row r="5" spans="1:10" ht="15" customHeight="1">
      <c r="A5" s="79" t="s">
        <v>120</v>
      </c>
      <c r="B5" s="70">
        <v>11</v>
      </c>
      <c r="C5" s="70">
        <v>13</v>
      </c>
      <c r="D5" s="71">
        <v>24</v>
      </c>
      <c r="E5" s="72">
        <v>0.73</v>
      </c>
      <c r="F5" s="72">
        <v>0.87</v>
      </c>
      <c r="G5" s="73">
        <v>0.8</v>
      </c>
      <c r="H5" s="34" t="s">
        <v>11</v>
      </c>
    </row>
    <row r="6" spans="1:10" ht="15" customHeight="1">
      <c r="A6" s="79" t="s">
        <v>154</v>
      </c>
      <c r="B6" s="70">
        <v>8</v>
      </c>
      <c r="C6" s="70">
        <v>12</v>
      </c>
      <c r="D6" s="71">
        <v>20</v>
      </c>
      <c r="E6" s="72">
        <v>0.53</v>
      </c>
      <c r="F6" s="72">
        <v>0.8</v>
      </c>
      <c r="G6" s="73">
        <v>0.67</v>
      </c>
      <c r="H6" s="34" t="s">
        <v>11</v>
      </c>
    </row>
    <row r="7" spans="1:10" ht="15" customHeight="1">
      <c r="A7" s="79" t="s">
        <v>155</v>
      </c>
      <c r="B7" s="70">
        <v>8</v>
      </c>
      <c r="C7" s="70">
        <v>7</v>
      </c>
      <c r="D7" s="71">
        <v>15</v>
      </c>
      <c r="E7" s="72">
        <v>0.53</v>
      </c>
      <c r="F7" s="72">
        <v>0.47</v>
      </c>
      <c r="G7" s="73">
        <v>0.5</v>
      </c>
      <c r="H7" s="34" t="s">
        <v>10</v>
      </c>
    </row>
    <row r="8" spans="1:10" ht="15" customHeight="1">
      <c r="A8" s="79" t="s">
        <v>118</v>
      </c>
      <c r="B8" s="70">
        <v>12</v>
      </c>
      <c r="C8" s="70">
        <v>13</v>
      </c>
      <c r="D8" s="71">
        <v>25</v>
      </c>
      <c r="E8" s="72">
        <v>0.8</v>
      </c>
      <c r="F8" s="72">
        <v>0.87</v>
      </c>
      <c r="G8" s="73">
        <v>0.83</v>
      </c>
      <c r="H8" s="34" t="s">
        <v>11</v>
      </c>
    </row>
    <row r="9" spans="1:10" ht="15" customHeight="1">
      <c r="A9" s="79" t="s">
        <v>156</v>
      </c>
      <c r="B9" s="70">
        <v>10</v>
      </c>
      <c r="C9" s="70">
        <v>7</v>
      </c>
      <c r="D9" s="71">
        <v>17</v>
      </c>
      <c r="E9" s="72">
        <v>0.67</v>
      </c>
      <c r="F9" s="72">
        <v>0.47</v>
      </c>
      <c r="G9" s="73">
        <v>0.56999999999999995</v>
      </c>
      <c r="H9" s="34" t="s">
        <v>10</v>
      </c>
    </row>
    <row r="10" spans="1:10" ht="15" customHeight="1">
      <c r="A10" s="79" t="s">
        <v>123</v>
      </c>
      <c r="B10" s="70">
        <v>8</v>
      </c>
      <c r="C10" s="70">
        <v>9</v>
      </c>
      <c r="D10" s="71">
        <v>17</v>
      </c>
      <c r="E10" s="72">
        <v>0.53</v>
      </c>
      <c r="F10" s="72">
        <v>0.6</v>
      </c>
      <c r="G10" s="73">
        <v>0.56999999999999995</v>
      </c>
      <c r="H10" s="34" t="s">
        <v>10</v>
      </c>
    </row>
    <row r="11" spans="1:10" ht="15" customHeight="1">
      <c r="A11" s="79" t="s">
        <v>115</v>
      </c>
      <c r="B11" s="70">
        <v>14</v>
      </c>
      <c r="C11" s="70">
        <v>11</v>
      </c>
      <c r="D11" s="71">
        <v>25</v>
      </c>
      <c r="E11" s="72">
        <v>0.93</v>
      </c>
      <c r="F11" s="72">
        <v>0.73</v>
      </c>
      <c r="G11" s="73">
        <v>0.83</v>
      </c>
      <c r="H11" s="34" t="s">
        <v>11</v>
      </c>
    </row>
    <row r="12" spans="1:10" ht="15" customHeight="1">
      <c r="A12" s="79" t="s">
        <v>114</v>
      </c>
      <c r="B12" s="70">
        <v>10</v>
      </c>
      <c r="C12" s="70">
        <v>15</v>
      </c>
      <c r="D12" s="71">
        <v>25</v>
      </c>
      <c r="E12" s="72">
        <v>0.67</v>
      </c>
      <c r="F12" s="72">
        <v>1</v>
      </c>
      <c r="G12" s="73">
        <v>0.83</v>
      </c>
      <c r="H12" s="34" t="s">
        <v>11</v>
      </c>
    </row>
    <row r="13" spans="1:10" ht="15" customHeight="1">
      <c r="A13" s="79" t="s">
        <v>122</v>
      </c>
      <c r="B13" s="70">
        <v>10</v>
      </c>
      <c r="C13" s="70">
        <v>7</v>
      </c>
      <c r="D13" s="71">
        <v>17</v>
      </c>
      <c r="E13" s="72">
        <v>0.67</v>
      </c>
      <c r="F13" s="72">
        <v>0.47</v>
      </c>
      <c r="G13" s="73">
        <v>0.56999999999999995</v>
      </c>
      <c r="H13" s="34" t="s">
        <v>10</v>
      </c>
    </row>
    <row r="14" spans="1:10" ht="15" customHeight="1">
      <c r="A14" s="79" t="s">
        <v>113</v>
      </c>
      <c r="B14" s="70">
        <v>9</v>
      </c>
      <c r="C14" s="70">
        <v>12</v>
      </c>
      <c r="D14" s="71">
        <v>21</v>
      </c>
      <c r="E14" s="72">
        <v>0.6</v>
      </c>
      <c r="F14" s="72">
        <v>0.8</v>
      </c>
      <c r="G14" s="73">
        <v>0.7</v>
      </c>
      <c r="H14" s="34" t="s">
        <v>11</v>
      </c>
    </row>
    <row r="15" spans="1:10" ht="15" customHeight="1">
      <c r="A15" s="79" t="s">
        <v>110</v>
      </c>
      <c r="B15" s="70">
        <v>14</v>
      </c>
      <c r="C15" s="70">
        <v>14</v>
      </c>
      <c r="D15" s="71">
        <v>28</v>
      </c>
      <c r="E15" s="72">
        <v>0.93</v>
      </c>
      <c r="F15" s="72">
        <v>0.93</v>
      </c>
      <c r="G15" s="73">
        <v>0.93</v>
      </c>
      <c r="H15" s="34" t="s">
        <v>11</v>
      </c>
    </row>
    <row r="16" spans="1:10" ht="15" customHeight="1">
      <c r="A16" s="79" t="s">
        <v>157</v>
      </c>
      <c r="B16" s="70">
        <v>8</v>
      </c>
      <c r="C16" s="70">
        <v>8</v>
      </c>
      <c r="D16" s="71">
        <v>16</v>
      </c>
      <c r="E16" s="72">
        <v>0.53</v>
      </c>
      <c r="F16" s="72">
        <v>0.53</v>
      </c>
      <c r="G16" s="73">
        <v>0.53</v>
      </c>
      <c r="H16" s="34" t="s">
        <v>10</v>
      </c>
    </row>
    <row r="17" spans="1:19" ht="17.100000000000001" customHeight="1">
      <c r="A17" s="82" t="s">
        <v>109</v>
      </c>
      <c r="B17" s="63">
        <v>15</v>
      </c>
      <c r="C17" s="63">
        <v>16</v>
      </c>
      <c r="D17" s="64">
        <f>B17+C17</f>
        <v>31</v>
      </c>
      <c r="E17" s="65">
        <f>B17/20</f>
        <v>0.75</v>
      </c>
      <c r="F17" s="65">
        <f>C17/20</f>
        <v>0.8</v>
      </c>
      <c r="G17" s="66">
        <f>D17/40</f>
        <v>0.77500000000000002</v>
      </c>
      <c r="H17" s="83" t="str">
        <f>IF(G17&gt;=0.6,"Megfelelt","Nem felelt meg")</f>
        <v>Megfelelt</v>
      </c>
      <c r="I17" s="78"/>
      <c r="J17" s="80"/>
      <c r="K17" s="74"/>
      <c r="L17" s="74"/>
      <c r="M17" s="75"/>
      <c r="N17" s="76"/>
      <c r="O17" s="76"/>
      <c r="P17" s="77"/>
      <c r="Q17" s="58"/>
      <c r="R17" s="78"/>
      <c r="S17" s="78"/>
    </row>
    <row r="18" spans="1:19" ht="17.100000000000001" customHeight="1">
      <c r="A18" s="82" t="s">
        <v>110</v>
      </c>
      <c r="B18" s="63">
        <v>15</v>
      </c>
      <c r="C18" s="63">
        <v>12</v>
      </c>
      <c r="D18" s="64">
        <f t="shared" ref="D18:D31" si="0">B18+C18</f>
        <v>27</v>
      </c>
      <c r="E18" s="65">
        <f t="shared" ref="E18:F31" si="1">B18/20</f>
        <v>0.75</v>
      </c>
      <c r="F18" s="65">
        <f t="shared" si="1"/>
        <v>0.6</v>
      </c>
      <c r="G18" s="66">
        <f t="shared" ref="G18:G31" si="2">D18/40</f>
        <v>0.67500000000000004</v>
      </c>
      <c r="H18" s="83" t="str">
        <f t="shared" ref="H18:H31" si="3">IF(G18&gt;=0.6,"Megfelelt","Nem felelt meg")</f>
        <v>Megfelelt</v>
      </c>
      <c r="I18" s="78"/>
      <c r="J18" s="80"/>
      <c r="K18" s="74"/>
      <c r="L18" s="74"/>
      <c r="M18" s="75"/>
      <c r="N18" s="76"/>
      <c r="O18" s="76"/>
      <c r="P18" s="77"/>
      <c r="Q18" s="58"/>
      <c r="R18" s="78"/>
      <c r="S18" s="78"/>
    </row>
    <row r="19" spans="1:19" ht="17.100000000000001" customHeight="1">
      <c r="A19" s="82" t="s">
        <v>111</v>
      </c>
      <c r="B19" s="63">
        <v>9</v>
      </c>
      <c r="C19" s="63">
        <v>5</v>
      </c>
      <c r="D19" s="64">
        <f t="shared" si="0"/>
        <v>14</v>
      </c>
      <c r="E19" s="65">
        <f t="shared" si="1"/>
        <v>0.45</v>
      </c>
      <c r="F19" s="65">
        <f t="shared" si="1"/>
        <v>0.25</v>
      </c>
      <c r="G19" s="66">
        <f t="shared" si="2"/>
        <v>0.35</v>
      </c>
      <c r="H19" s="83" t="str">
        <f t="shared" si="3"/>
        <v>Nem felelt meg</v>
      </c>
      <c r="I19" s="78"/>
      <c r="J19" s="80"/>
      <c r="K19" s="74"/>
      <c r="L19" s="74"/>
      <c r="M19" s="75"/>
      <c r="N19" s="76"/>
      <c r="O19" s="76"/>
      <c r="P19" s="77"/>
      <c r="Q19" s="58"/>
      <c r="R19" s="78"/>
      <c r="S19" s="78"/>
    </row>
    <row r="20" spans="1:19" ht="17.100000000000001" customHeight="1">
      <c r="A20" s="82" t="s">
        <v>112</v>
      </c>
      <c r="B20" s="63">
        <v>18</v>
      </c>
      <c r="C20" s="63">
        <v>18</v>
      </c>
      <c r="D20" s="64">
        <f t="shared" si="0"/>
        <v>36</v>
      </c>
      <c r="E20" s="65">
        <f t="shared" si="1"/>
        <v>0.9</v>
      </c>
      <c r="F20" s="65">
        <f t="shared" si="1"/>
        <v>0.9</v>
      </c>
      <c r="G20" s="66">
        <f t="shared" si="2"/>
        <v>0.9</v>
      </c>
      <c r="H20" s="83" t="str">
        <f t="shared" si="3"/>
        <v>Megfelelt</v>
      </c>
      <c r="I20" s="78"/>
      <c r="J20" s="80"/>
      <c r="K20" s="74"/>
      <c r="L20" s="74"/>
      <c r="M20" s="75"/>
      <c r="N20" s="76"/>
      <c r="O20" s="76"/>
      <c r="P20" s="77"/>
      <c r="Q20" s="58"/>
      <c r="R20" s="78"/>
      <c r="S20" s="78"/>
    </row>
    <row r="21" spans="1:19" ht="17.100000000000001" customHeight="1">
      <c r="A21" s="82" t="s">
        <v>113</v>
      </c>
      <c r="B21" s="63">
        <v>15</v>
      </c>
      <c r="C21" s="63">
        <v>8</v>
      </c>
      <c r="D21" s="64">
        <f t="shared" si="0"/>
        <v>23</v>
      </c>
      <c r="E21" s="65">
        <f t="shared" si="1"/>
        <v>0.75</v>
      </c>
      <c r="F21" s="65">
        <f t="shared" si="1"/>
        <v>0.4</v>
      </c>
      <c r="G21" s="66">
        <f t="shared" si="2"/>
        <v>0.57499999999999996</v>
      </c>
      <c r="H21" s="83" t="str">
        <f t="shared" si="3"/>
        <v>Nem felelt meg</v>
      </c>
      <c r="I21" s="78"/>
      <c r="J21" s="80"/>
      <c r="K21" s="74"/>
      <c r="L21" s="74"/>
      <c r="M21" s="75"/>
      <c r="N21" s="76"/>
      <c r="O21" s="76"/>
      <c r="P21" s="77"/>
      <c r="Q21" s="58"/>
      <c r="R21" s="78"/>
      <c r="S21" s="78"/>
    </row>
    <row r="22" spans="1:19" ht="17.100000000000001" customHeight="1">
      <c r="A22" s="82" t="s">
        <v>122</v>
      </c>
      <c r="B22" s="63">
        <v>11</v>
      </c>
      <c r="C22" s="63">
        <v>6</v>
      </c>
      <c r="D22" s="64">
        <f t="shared" si="0"/>
        <v>17</v>
      </c>
      <c r="E22" s="65">
        <f t="shared" si="1"/>
        <v>0.55000000000000004</v>
      </c>
      <c r="F22" s="65">
        <f t="shared" si="1"/>
        <v>0.3</v>
      </c>
      <c r="G22" s="66">
        <f t="shared" si="2"/>
        <v>0.42499999999999999</v>
      </c>
      <c r="H22" s="83" t="str">
        <f t="shared" si="3"/>
        <v>Nem felelt meg</v>
      </c>
      <c r="I22" s="78"/>
      <c r="J22" s="80"/>
      <c r="K22" s="74"/>
      <c r="L22" s="74"/>
      <c r="M22" s="75"/>
      <c r="N22" s="76"/>
      <c r="O22" s="76"/>
      <c r="P22" s="77"/>
      <c r="Q22" s="58"/>
      <c r="R22" s="78"/>
      <c r="S22" s="78"/>
    </row>
    <row r="23" spans="1:19" ht="17.100000000000001" customHeight="1">
      <c r="A23" s="82" t="s">
        <v>114</v>
      </c>
      <c r="B23" s="63">
        <v>17</v>
      </c>
      <c r="C23" s="63">
        <v>10</v>
      </c>
      <c r="D23" s="64">
        <f t="shared" si="0"/>
        <v>27</v>
      </c>
      <c r="E23" s="65">
        <f t="shared" si="1"/>
        <v>0.85</v>
      </c>
      <c r="F23" s="65">
        <f t="shared" si="1"/>
        <v>0.5</v>
      </c>
      <c r="G23" s="66">
        <f t="shared" si="2"/>
        <v>0.67500000000000004</v>
      </c>
      <c r="H23" s="83" t="str">
        <f t="shared" si="3"/>
        <v>Megfelelt</v>
      </c>
      <c r="I23" s="78"/>
      <c r="J23" s="80"/>
      <c r="K23" s="74"/>
      <c r="L23" s="74"/>
      <c r="M23" s="75"/>
      <c r="N23" s="76"/>
      <c r="O23" s="76"/>
      <c r="P23" s="77"/>
      <c r="Q23" s="58"/>
      <c r="R23" s="78"/>
      <c r="S23" s="78"/>
    </row>
    <row r="24" spans="1:19" ht="17.100000000000001" customHeight="1">
      <c r="A24" s="82" t="s">
        <v>115</v>
      </c>
      <c r="B24" s="63">
        <v>18</v>
      </c>
      <c r="C24" s="63">
        <v>19</v>
      </c>
      <c r="D24" s="64">
        <f t="shared" si="0"/>
        <v>37</v>
      </c>
      <c r="E24" s="65">
        <f t="shared" si="1"/>
        <v>0.9</v>
      </c>
      <c r="F24" s="65">
        <f t="shared" si="1"/>
        <v>0.95</v>
      </c>
      <c r="G24" s="66">
        <f t="shared" si="2"/>
        <v>0.92500000000000004</v>
      </c>
      <c r="H24" s="83" t="str">
        <f t="shared" si="3"/>
        <v>Megfelelt</v>
      </c>
      <c r="I24" s="78"/>
      <c r="J24" s="80"/>
      <c r="K24" s="74"/>
      <c r="L24" s="74"/>
      <c r="M24" s="75"/>
      <c r="N24" s="76"/>
      <c r="O24" s="76"/>
      <c r="P24" s="77"/>
      <c r="Q24" s="58"/>
      <c r="R24" s="78"/>
      <c r="S24" s="78"/>
    </row>
    <row r="25" spans="1:19" ht="17.100000000000001" customHeight="1">
      <c r="A25" s="82" t="s">
        <v>116</v>
      </c>
      <c r="B25" s="63">
        <v>5</v>
      </c>
      <c r="C25" s="63">
        <v>7</v>
      </c>
      <c r="D25" s="64">
        <f t="shared" si="0"/>
        <v>12</v>
      </c>
      <c r="E25" s="65">
        <f t="shared" si="1"/>
        <v>0.25</v>
      </c>
      <c r="F25" s="65">
        <f t="shared" si="1"/>
        <v>0.35</v>
      </c>
      <c r="G25" s="66">
        <f t="shared" si="2"/>
        <v>0.3</v>
      </c>
      <c r="H25" s="83" t="str">
        <f t="shared" si="3"/>
        <v>Nem felelt meg</v>
      </c>
      <c r="I25" s="78"/>
      <c r="J25" s="80"/>
      <c r="K25" s="74"/>
      <c r="L25" s="74"/>
      <c r="M25" s="75"/>
      <c r="N25" s="76"/>
      <c r="O25" s="76"/>
      <c r="P25" s="77"/>
      <c r="Q25" s="58"/>
      <c r="R25" s="78"/>
      <c r="S25" s="78"/>
    </row>
    <row r="26" spans="1:19" ht="17.100000000000001" customHeight="1">
      <c r="A26" s="82" t="s">
        <v>123</v>
      </c>
      <c r="B26" s="63">
        <v>12</v>
      </c>
      <c r="C26" s="63">
        <v>9</v>
      </c>
      <c r="D26" s="64">
        <f t="shared" si="0"/>
        <v>21</v>
      </c>
      <c r="E26" s="65">
        <f t="shared" si="1"/>
        <v>0.6</v>
      </c>
      <c r="F26" s="65">
        <f t="shared" si="1"/>
        <v>0.45</v>
      </c>
      <c r="G26" s="66">
        <f t="shared" si="2"/>
        <v>0.52500000000000002</v>
      </c>
      <c r="H26" s="83" t="str">
        <f t="shared" si="3"/>
        <v>Nem felelt meg</v>
      </c>
      <c r="I26" s="78"/>
      <c r="J26" s="80"/>
      <c r="K26" s="74"/>
      <c r="L26" s="74"/>
      <c r="M26" s="75"/>
      <c r="N26" s="76"/>
      <c r="O26" s="76"/>
      <c r="P26" s="77"/>
      <c r="Q26" s="58"/>
      <c r="R26" s="78"/>
      <c r="S26" s="78"/>
    </row>
    <row r="27" spans="1:19" ht="17.100000000000001" customHeight="1">
      <c r="A27" s="82" t="s">
        <v>117</v>
      </c>
      <c r="B27" s="63">
        <v>13</v>
      </c>
      <c r="C27" s="63">
        <v>4</v>
      </c>
      <c r="D27" s="64">
        <f t="shared" si="0"/>
        <v>17</v>
      </c>
      <c r="E27" s="65">
        <f t="shared" si="1"/>
        <v>0.65</v>
      </c>
      <c r="F27" s="65">
        <f t="shared" si="1"/>
        <v>0.2</v>
      </c>
      <c r="G27" s="66">
        <f t="shared" si="2"/>
        <v>0.42499999999999999</v>
      </c>
      <c r="H27" s="83" t="str">
        <f t="shared" si="3"/>
        <v>Nem felelt meg</v>
      </c>
      <c r="I27" s="78"/>
      <c r="J27" s="80"/>
      <c r="K27" s="74"/>
      <c r="L27" s="74"/>
      <c r="M27" s="75"/>
      <c r="N27" s="76"/>
      <c r="O27" s="76"/>
      <c r="P27" s="77"/>
      <c r="Q27" s="58"/>
      <c r="R27" s="78"/>
      <c r="S27" s="78"/>
    </row>
    <row r="28" spans="1:19" ht="17.100000000000001" customHeight="1">
      <c r="A28" s="82" t="s">
        <v>118</v>
      </c>
      <c r="B28" s="63">
        <v>18</v>
      </c>
      <c r="C28" s="63">
        <v>15</v>
      </c>
      <c r="D28" s="64">
        <f t="shared" si="0"/>
        <v>33</v>
      </c>
      <c r="E28" s="65">
        <f t="shared" si="1"/>
        <v>0.9</v>
      </c>
      <c r="F28" s="65">
        <f t="shared" si="1"/>
        <v>0.75</v>
      </c>
      <c r="G28" s="66">
        <f t="shared" si="2"/>
        <v>0.82499999999999996</v>
      </c>
      <c r="H28" s="83" t="str">
        <f t="shared" si="3"/>
        <v>Megfelelt</v>
      </c>
      <c r="I28" s="78"/>
      <c r="J28" s="80"/>
      <c r="K28" s="74"/>
      <c r="L28" s="74"/>
      <c r="M28" s="75"/>
      <c r="N28" s="76"/>
      <c r="O28" s="76"/>
      <c r="P28" s="77"/>
      <c r="Q28" s="58"/>
      <c r="R28" s="78"/>
      <c r="S28" s="78"/>
    </row>
    <row r="29" spans="1:19" ht="17.100000000000001" customHeight="1">
      <c r="A29" s="82" t="s">
        <v>119</v>
      </c>
      <c r="B29" s="63">
        <v>13</v>
      </c>
      <c r="C29" s="63">
        <v>9</v>
      </c>
      <c r="D29" s="64">
        <f t="shared" si="0"/>
        <v>22</v>
      </c>
      <c r="E29" s="65">
        <f t="shared" si="1"/>
        <v>0.65</v>
      </c>
      <c r="F29" s="65">
        <f t="shared" si="1"/>
        <v>0.45</v>
      </c>
      <c r="G29" s="66">
        <f t="shared" si="2"/>
        <v>0.55000000000000004</v>
      </c>
      <c r="H29" s="83" t="str">
        <f t="shared" si="3"/>
        <v>Nem felelt meg</v>
      </c>
      <c r="I29" s="78"/>
      <c r="J29" s="80"/>
      <c r="K29" s="74"/>
      <c r="L29" s="74"/>
      <c r="M29" s="75"/>
      <c r="N29" s="76"/>
      <c r="O29" s="76"/>
      <c r="P29" s="77"/>
      <c r="Q29" s="58"/>
      <c r="R29" s="78"/>
      <c r="S29" s="78"/>
    </row>
    <row r="30" spans="1:19" ht="17.100000000000001" customHeight="1">
      <c r="A30" s="82" t="s">
        <v>120</v>
      </c>
      <c r="B30" s="63">
        <v>18</v>
      </c>
      <c r="C30" s="63">
        <v>15</v>
      </c>
      <c r="D30" s="64">
        <f t="shared" si="0"/>
        <v>33</v>
      </c>
      <c r="E30" s="65">
        <f t="shared" si="1"/>
        <v>0.9</v>
      </c>
      <c r="F30" s="65">
        <f t="shared" si="1"/>
        <v>0.75</v>
      </c>
      <c r="G30" s="66">
        <f t="shared" si="2"/>
        <v>0.82499999999999996</v>
      </c>
      <c r="H30" s="83" t="str">
        <f t="shared" si="3"/>
        <v>Megfelelt</v>
      </c>
      <c r="I30" s="78"/>
      <c r="J30" s="80"/>
      <c r="K30" s="74"/>
      <c r="L30" s="74"/>
      <c r="M30" s="75"/>
      <c r="N30" s="76"/>
      <c r="O30" s="76"/>
      <c r="P30" s="77"/>
      <c r="Q30" s="58"/>
      <c r="R30" s="78"/>
      <c r="S30" s="78"/>
    </row>
    <row r="31" spans="1:19" ht="17.100000000000001" customHeight="1">
      <c r="A31" s="82" t="s">
        <v>121</v>
      </c>
      <c r="B31" s="63">
        <v>13</v>
      </c>
      <c r="C31" s="63">
        <v>11</v>
      </c>
      <c r="D31" s="64">
        <f t="shared" si="0"/>
        <v>24</v>
      </c>
      <c r="E31" s="65">
        <f t="shared" si="1"/>
        <v>0.65</v>
      </c>
      <c r="F31" s="65">
        <f t="shared" si="1"/>
        <v>0.55000000000000004</v>
      </c>
      <c r="G31" s="66">
        <f t="shared" si="2"/>
        <v>0.6</v>
      </c>
      <c r="H31" s="83" t="str">
        <f t="shared" si="3"/>
        <v>Megfelelt</v>
      </c>
      <c r="I31" s="78"/>
      <c r="J31" s="80"/>
      <c r="K31" s="74"/>
      <c r="L31" s="74"/>
      <c r="M31" s="75"/>
      <c r="N31" s="76"/>
      <c r="O31" s="76"/>
      <c r="P31" s="77"/>
      <c r="Q31" s="58"/>
      <c r="R31" s="78"/>
      <c r="S31" s="78"/>
    </row>
    <row r="32" spans="1:19" ht="17.100000000000001" customHeight="1">
      <c r="I32" s="78"/>
      <c r="J32" s="78"/>
      <c r="K32" s="78"/>
      <c r="L32" s="78"/>
      <c r="M32" s="78"/>
      <c r="N32" s="81"/>
      <c r="O32" s="81"/>
      <c r="P32" s="81"/>
      <c r="Q32" s="81"/>
      <c r="R32" s="78"/>
      <c r="S32" s="78"/>
    </row>
    <row r="33" spans="1:19">
      <c r="A33" s="78"/>
      <c r="B33" s="78"/>
      <c r="C33" s="78"/>
      <c r="D33" s="78"/>
      <c r="E33" s="81"/>
      <c r="F33" s="81"/>
      <c r="G33" s="81"/>
      <c r="H33" s="81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>
      <c r="A34" s="78"/>
      <c r="B34" s="78"/>
      <c r="C34" s="78"/>
      <c r="D34" s="78"/>
      <c r="E34" s="78"/>
      <c r="F34" s="78"/>
      <c r="G34" s="78"/>
      <c r="H34" s="78"/>
      <c r="I34" s="78"/>
      <c r="J34" s="80"/>
      <c r="K34" s="74"/>
      <c r="L34" s="74"/>
      <c r="M34" s="78"/>
      <c r="N34" s="78"/>
      <c r="O34" s="78"/>
      <c r="P34" s="78"/>
      <c r="Q34" s="78"/>
      <c r="R34" s="78"/>
      <c r="S34" s="78"/>
    </row>
    <row r="35" spans="1:19">
      <c r="A35" s="78"/>
      <c r="B35" s="78"/>
      <c r="C35" s="78"/>
      <c r="D35" s="78"/>
      <c r="E35" s="78"/>
      <c r="F35" s="78"/>
      <c r="G35" s="78"/>
      <c r="H35" s="78"/>
      <c r="I35" s="78"/>
      <c r="J35" s="80"/>
      <c r="K35" s="74"/>
      <c r="L35" s="74"/>
      <c r="M35" s="78"/>
      <c r="N35" s="78"/>
      <c r="O35" s="78"/>
      <c r="P35" s="78"/>
      <c r="Q35" s="78"/>
      <c r="R35" s="78"/>
      <c r="S35" s="78"/>
    </row>
    <row r="36" spans="1:19">
      <c r="A36" s="78"/>
      <c r="B36" s="78"/>
      <c r="C36" s="78"/>
      <c r="D36" s="78"/>
      <c r="E36" s="78"/>
      <c r="F36" s="78"/>
      <c r="G36" s="78"/>
      <c r="H36" s="78"/>
      <c r="I36" s="78"/>
      <c r="J36" s="80"/>
      <c r="K36" s="74"/>
      <c r="L36" s="74"/>
      <c r="M36" s="78"/>
      <c r="N36" s="78"/>
      <c r="O36" s="78"/>
      <c r="P36" s="78"/>
      <c r="Q36" s="78"/>
      <c r="R36" s="78"/>
      <c r="S36" s="78"/>
    </row>
    <row r="37" spans="1:19">
      <c r="A37" s="78"/>
      <c r="B37" s="78"/>
      <c r="C37" s="78"/>
      <c r="D37" s="78"/>
      <c r="E37" s="78"/>
      <c r="F37" s="78"/>
      <c r="G37" s="78"/>
      <c r="H37" s="78"/>
      <c r="I37" s="78"/>
      <c r="J37" s="80"/>
      <c r="K37" s="74"/>
      <c r="L37" s="74"/>
      <c r="M37" s="78"/>
      <c r="N37" s="78"/>
      <c r="O37" s="78"/>
      <c r="P37" s="78"/>
      <c r="Q37" s="78"/>
      <c r="R37" s="78"/>
      <c r="S37" s="78"/>
    </row>
    <row r="38" spans="1:19">
      <c r="A38" s="78"/>
      <c r="B38" s="78"/>
      <c r="C38" s="78"/>
      <c r="D38" s="78"/>
      <c r="E38" s="78"/>
      <c r="F38" s="78"/>
      <c r="G38" s="78"/>
      <c r="H38" s="78"/>
      <c r="I38" s="78"/>
      <c r="J38" s="80"/>
      <c r="K38" s="74"/>
      <c r="L38" s="74"/>
      <c r="M38" s="78"/>
      <c r="N38" s="78"/>
      <c r="O38" s="78"/>
      <c r="P38" s="78"/>
      <c r="Q38" s="78"/>
      <c r="R38" s="78"/>
      <c r="S38" s="78"/>
    </row>
    <row r="39" spans="1:19">
      <c r="A39" s="78"/>
      <c r="B39" s="78"/>
      <c r="C39" s="78"/>
      <c r="D39" s="78"/>
      <c r="E39" s="78"/>
      <c r="F39" s="78"/>
      <c r="G39" s="78"/>
      <c r="H39" s="78"/>
      <c r="I39" s="78"/>
      <c r="J39" s="80"/>
      <c r="K39" s="74"/>
      <c r="L39" s="74"/>
      <c r="M39" s="78"/>
      <c r="N39" s="78"/>
      <c r="O39" s="78"/>
      <c r="P39" s="78"/>
      <c r="Q39" s="78"/>
      <c r="R39" s="78"/>
      <c r="S39" s="78"/>
    </row>
    <row r="40" spans="1:19">
      <c r="A40" s="78"/>
      <c r="B40" s="78"/>
      <c r="C40" s="78"/>
      <c r="D40" s="78"/>
      <c r="E40" s="78"/>
      <c r="F40" s="78"/>
      <c r="G40" s="78"/>
      <c r="H40" s="78"/>
      <c r="I40" s="78"/>
      <c r="J40" s="80"/>
      <c r="K40" s="74"/>
      <c r="L40" s="74"/>
      <c r="M40" s="78"/>
      <c r="N40" s="78"/>
      <c r="O40" s="78"/>
      <c r="P40" s="78"/>
      <c r="Q40" s="78"/>
      <c r="R40" s="78"/>
      <c r="S40" s="78"/>
    </row>
    <row r="41" spans="1:19">
      <c r="A41" s="78"/>
      <c r="B41" s="78"/>
      <c r="C41" s="78"/>
      <c r="D41" s="78"/>
      <c r="E41" s="78"/>
      <c r="F41" s="78"/>
      <c r="G41" s="78"/>
      <c r="H41" s="78"/>
      <c r="I41" s="78"/>
      <c r="J41" s="80"/>
      <c r="K41" s="74"/>
      <c r="L41" s="74"/>
      <c r="M41" s="78"/>
      <c r="N41" s="78"/>
      <c r="O41" s="78"/>
      <c r="P41" s="78"/>
      <c r="Q41" s="78"/>
      <c r="R41" s="78"/>
      <c r="S41" s="78"/>
    </row>
    <row r="42" spans="1:19">
      <c r="A42" s="78"/>
      <c r="B42" s="78"/>
      <c r="C42" s="78"/>
      <c r="D42" s="78"/>
      <c r="E42" s="78"/>
      <c r="F42" s="78"/>
      <c r="G42" s="78"/>
      <c r="H42" s="78"/>
      <c r="I42" s="78"/>
      <c r="J42" s="80"/>
      <c r="K42" s="74"/>
      <c r="L42" s="74"/>
      <c r="M42" s="78"/>
      <c r="N42" s="78"/>
      <c r="O42" s="78"/>
      <c r="P42" s="78"/>
      <c r="Q42" s="78"/>
      <c r="R42" s="78"/>
      <c r="S42" s="78"/>
    </row>
    <row r="43" spans="1:19">
      <c r="A43" s="78"/>
      <c r="B43" s="78"/>
      <c r="C43" s="78"/>
      <c r="D43" s="78"/>
      <c r="E43" s="78"/>
      <c r="F43" s="78"/>
      <c r="G43" s="78"/>
      <c r="H43" s="78"/>
      <c r="I43" s="78"/>
      <c r="J43" s="80"/>
      <c r="K43" s="74"/>
      <c r="L43" s="74"/>
      <c r="M43" s="78"/>
      <c r="N43" s="78"/>
      <c r="O43" s="78"/>
      <c r="P43" s="78"/>
      <c r="Q43" s="78"/>
      <c r="R43" s="78"/>
      <c r="S43" s="78"/>
    </row>
    <row r="44" spans="1:19">
      <c r="A44" s="78"/>
      <c r="B44" s="78"/>
      <c r="C44" s="78"/>
      <c r="D44" s="78"/>
      <c r="E44" s="78"/>
      <c r="F44" s="78"/>
      <c r="G44" s="78"/>
      <c r="H44" s="78"/>
      <c r="I44" s="78"/>
      <c r="J44" s="80"/>
      <c r="K44" s="74"/>
      <c r="L44" s="74"/>
      <c r="M44" s="78"/>
      <c r="N44" s="78"/>
      <c r="O44" s="78"/>
      <c r="P44" s="78"/>
      <c r="Q44" s="78"/>
      <c r="R44" s="78"/>
      <c r="S44" s="78"/>
    </row>
    <row r="45" spans="1:19">
      <c r="A45" s="78"/>
      <c r="B45" s="78"/>
      <c r="C45" s="78"/>
      <c r="D45" s="78"/>
      <c r="E45" s="78"/>
      <c r="F45" s="78"/>
      <c r="G45" s="78"/>
      <c r="H45" s="78"/>
      <c r="I45" s="78"/>
      <c r="J45" s="80"/>
      <c r="K45" s="74"/>
      <c r="L45" s="74"/>
      <c r="M45" s="78"/>
      <c r="N45" s="78"/>
      <c r="O45" s="78"/>
      <c r="P45" s="78"/>
      <c r="Q45" s="78"/>
      <c r="R45" s="78"/>
      <c r="S45" s="78"/>
    </row>
    <row r="46" spans="1:19">
      <c r="A46" s="78"/>
      <c r="B46" s="78"/>
      <c r="C46" s="78"/>
      <c r="D46" s="78"/>
      <c r="E46" s="78"/>
      <c r="F46" s="78"/>
      <c r="G46" s="78"/>
      <c r="H46" s="78"/>
      <c r="I46" s="78"/>
      <c r="J46" s="80"/>
      <c r="K46" s="74"/>
      <c r="L46" s="74"/>
      <c r="M46" s="78"/>
      <c r="N46" s="78"/>
      <c r="O46" s="78"/>
      <c r="P46" s="78"/>
      <c r="Q46" s="78"/>
      <c r="R46" s="78"/>
      <c r="S46" s="78"/>
    </row>
    <row r="47" spans="1:19">
      <c r="A47" s="78"/>
      <c r="B47" s="78"/>
      <c r="C47" s="78"/>
      <c r="D47" s="78"/>
      <c r="E47" s="78"/>
      <c r="F47" s="78"/>
      <c r="G47" s="78"/>
      <c r="H47" s="78"/>
      <c r="I47" s="78"/>
      <c r="J47" s="80"/>
      <c r="K47" s="74"/>
      <c r="L47" s="74"/>
      <c r="M47" s="78"/>
      <c r="N47" s="78"/>
      <c r="O47" s="78"/>
      <c r="P47" s="78"/>
      <c r="Q47" s="78"/>
      <c r="R47" s="78"/>
      <c r="S47" s="78"/>
    </row>
    <row r="48" spans="1:19">
      <c r="A48" s="78"/>
      <c r="B48" s="78"/>
      <c r="C48" s="78"/>
      <c r="D48" s="78"/>
      <c r="E48" s="78"/>
      <c r="F48" s="78"/>
      <c r="G48" s="78"/>
      <c r="H48" s="78"/>
      <c r="I48" s="78"/>
      <c r="J48" s="80"/>
      <c r="K48" s="74"/>
      <c r="L48" s="74"/>
      <c r="M48" s="78"/>
      <c r="N48" s="78"/>
      <c r="O48" s="78"/>
      <c r="P48" s="78"/>
      <c r="Q48" s="78"/>
      <c r="R48" s="78"/>
      <c r="S48" s="7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6"/>
  <sheetViews>
    <sheetView topLeftCell="A4" zoomScale="80" zoomScaleNormal="80" workbookViewId="0">
      <selection activeCell="K19" sqref="K19"/>
    </sheetView>
  </sheetViews>
  <sheetFormatPr defaultColWidth="8.85546875" defaultRowHeight="15"/>
  <cols>
    <col min="1" max="1" width="15.7109375" style="27" customWidth="1"/>
    <col min="2" max="3" width="6.7109375" style="27" customWidth="1"/>
    <col min="4" max="4" width="6.28515625" style="27" customWidth="1"/>
    <col min="5" max="5" width="16.28515625" style="27" customWidth="1"/>
    <col min="6" max="6" width="15.28515625" style="27" customWidth="1"/>
    <col min="7" max="7" width="8.85546875" style="27"/>
    <col min="8" max="8" width="17.28515625" style="27" customWidth="1"/>
    <col min="9" max="9" width="11.7109375" style="27" customWidth="1"/>
    <col min="10" max="10" width="7.42578125" style="27" customWidth="1"/>
    <col min="11" max="15" width="8.85546875" style="27"/>
    <col min="16" max="16" width="15.140625" style="27" customWidth="1"/>
    <col min="17" max="17" width="16.28515625" style="27" customWidth="1"/>
    <col min="18" max="16384" width="8.85546875" style="27"/>
  </cols>
  <sheetData>
    <row r="1" spans="1:19" ht="18.75">
      <c r="A1" s="91" t="s">
        <v>146</v>
      </c>
      <c r="B1" s="59"/>
      <c r="C1" s="59"/>
      <c r="D1" s="59"/>
      <c r="E1" s="59"/>
      <c r="I1" s="69" t="s">
        <v>147</v>
      </c>
    </row>
    <row r="2" spans="1:19" ht="15" customHeight="1">
      <c r="A2" s="79" t="s">
        <v>119</v>
      </c>
      <c r="B2" s="70">
        <v>9</v>
      </c>
      <c r="C2" s="70">
        <v>10</v>
      </c>
      <c r="D2" s="71">
        <v>19</v>
      </c>
      <c r="E2" s="72">
        <v>0.6</v>
      </c>
      <c r="F2" s="72">
        <v>0.67</v>
      </c>
      <c r="G2" s="73">
        <v>0.63</v>
      </c>
      <c r="H2" s="34" t="s">
        <v>11</v>
      </c>
      <c r="I2" s="82" t="s">
        <v>119</v>
      </c>
      <c r="J2" s="63">
        <v>13</v>
      </c>
      <c r="K2" s="63">
        <v>9</v>
      </c>
      <c r="L2" s="64">
        <f t="shared" ref="L2:L12" si="0">J2+K2</f>
        <v>22</v>
      </c>
      <c r="M2" s="65">
        <f t="shared" ref="M2:M12" si="1">J2/20</f>
        <v>0.65</v>
      </c>
      <c r="N2" s="65">
        <f t="shared" ref="N2:N12" si="2">K2/20</f>
        <v>0.45</v>
      </c>
      <c r="O2" s="66">
        <f t="shared" ref="O2:O12" si="3">L2/40</f>
        <v>0.55000000000000004</v>
      </c>
      <c r="P2" s="83" t="str">
        <f t="shared" ref="P2:P12" si="4">IF(O2&gt;=0.6,"Megfelelt","Nem felelt meg")</f>
        <v>Nem felelt meg</v>
      </c>
    </row>
    <row r="3" spans="1:19" ht="15" customHeight="1">
      <c r="A3" s="79" t="s">
        <v>117</v>
      </c>
      <c r="B3" s="70">
        <v>11</v>
      </c>
      <c r="C3" s="70">
        <v>15</v>
      </c>
      <c r="D3" s="71">
        <v>26</v>
      </c>
      <c r="E3" s="72">
        <v>0.73</v>
      </c>
      <c r="F3" s="72">
        <v>1</v>
      </c>
      <c r="G3" s="73">
        <v>0.87</v>
      </c>
      <c r="H3" s="34" t="s">
        <v>11</v>
      </c>
      <c r="I3" s="82" t="s">
        <v>117</v>
      </c>
      <c r="J3" s="63">
        <v>13</v>
      </c>
      <c r="K3" s="63">
        <v>4</v>
      </c>
      <c r="L3" s="64">
        <f t="shared" si="0"/>
        <v>17</v>
      </c>
      <c r="M3" s="65">
        <f t="shared" si="1"/>
        <v>0.65</v>
      </c>
      <c r="N3" s="65">
        <f t="shared" si="2"/>
        <v>0.2</v>
      </c>
      <c r="O3" s="66">
        <f t="shared" si="3"/>
        <v>0.42499999999999999</v>
      </c>
      <c r="P3" s="83" t="str">
        <f t="shared" si="4"/>
        <v>Nem felelt meg</v>
      </c>
    </row>
    <row r="4" spans="1:19" ht="15" customHeight="1">
      <c r="A4" s="79" t="s">
        <v>112</v>
      </c>
      <c r="B4" s="70">
        <v>14</v>
      </c>
      <c r="C4" s="70">
        <v>13</v>
      </c>
      <c r="D4" s="71">
        <v>27</v>
      </c>
      <c r="E4" s="72">
        <v>0.93</v>
      </c>
      <c r="F4" s="72">
        <v>0.87</v>
      </c>
      <c r="G4" s="73">
        <v>0.9</v>
      </c>
      <c r="H4" s="34" t="s">
        <v>11</v>
      </c>
      <c r="I4" s="82" t="s">
        <v>112</v>
      </c>
      <c r="J4" s="63">
        <v>18</v>
      </c>
      <c r="K4" s="63">
        <v>18</v>
      </c>
      <c r="L4" s="64">
        <f t="shared" si="0"/>
        <v>36</v>
      </c>
      <c r="M4" s="65">
        <f t="shared" si="1"/>
        <v>0.9</v>
      </c>
      <c r="N4" s="65">
        <f t="shared" si="2"/>
        <v>0.9</v>
      </c>
      <c r="O4" s="66">
        <f t="shared" si="3"/>
        <v>0.9</v>
      </c>
      <c r="P4" s="83" t="str">
        <f t="shared" si="4"/>
        <v>Megfelelt</v>
      </c>
    </row>
    <row r="5" spans="1:19" ht="15" customHeight="1">
      <c r="A5" s="79" t="s">
        <v>120</v>
      </c>
      <c r="B5" s="70">
        <v>11</v>
      </c>
      <c r="C5" s="70">
        <v>13</v>
      </c>
      <c r="D5" s="71">
        <v>24</v>
      </c>
      <c r="E5" s="72">
        <v>0.73</v>
      </c>
      <c r="F5" s="72">
        <v>0.87</v>
      </c>
      <c r="G5" s="73">
        <v>0.8</v>
      </c>
      <c r="H5" s="34" t="s">
        <v>11</v>
      </c>
      <c r="I5" s="82" t="s">
        <v>120</v>
      </c>
      <c r="J5" s="63">
        <v>18</v>
      </c>
      <c r="K5" s="63">
        <v>15</v>
      </c>
      <c r="L5" s="64">
        <f t="shared" si="0"/>
        <v>33</v>
      </c>
      <c r="M5" s="65">
        <f t="shared" si="1"/>
        <v>0.9</v>
      </c>
      <c r="N5" s="65">
        <f t="shared" si="2"/>
        <v>0.75</v>
      </c>
      <c r="O5" s="66">
        <f t="shared" si="3"/>
        <v>0.82499999999999996</v>
      </c>
      <c r="P5" s="83" t="str">
        <f t="shared" si="4"/>
        <v>Megfelelt</v>
      </c>
    </row>
    <row r="6" spans="1:19" ht="15" customHeight="1">
      <c r="A6" s="79" t="s">
        <v>118</v>
      </c>
      <c r="B6" s="70">
        <v>12</v>
      </c>
      <c r="C6" s="70">
        <v>13</v>
      </c>
      <c r="D6" s="71">
        <v>25</v>
      </c>
      <c r="E6" s="72">
        <v>0.8</v>
      </c>
      <c r="F6" s="72">
        <v>0.87</v>
      </c>
      <c r="G6" s="73">
        <v>0.83</v>
      </c>
      <c r="H6" s="34" t="s">
        <v>11</v>
      </c>
      <c r="I6" s="82" t="s">
        <v>118</v>
      </c>
      <c r="J6" s="63">
        <v>18</v>
      </c>
      <c r="K6" s="63">
        <v>15</v>
      </c>
      <c r="L6" s="64">
        <f t="shared" si="0"/>
        <v>33</v>
      </c>
      <c r="M6" s="65">
        <f t="shared" si="1"/>
        <v>0.9</v>
      </c>
      <c r="N6" s="65">
        <f t="shared" si="2"/>
        <v>0.75</v>
      </c>
      <c r="O6" s="66">
        <f t="shared" si="3"/>
        <v>0.82499999999999996</v>
      </c>
      <c r="P6" s="83" t="str">
        <f t="shared" si="4"/>
        <v>Megfelelt</v>
      </c>
    </row>
    <row r="7" spans="1:19" ht="15" customHeight="1">
      <c r="A7" s="79" t="s">
        <v>123</v>
      </c>
      <c r="B7" s="70">
        <v>8</v>
      </c>
      <c r="C7" s="70">
        <v>9</v>
      </c>
      <c r="D7" s="71">
        <v>17</v>
      </c>
      <c r="E7" s="72">
        <v>0.53</v>
      </c>
      <c r="F7" s="72">
        <v>0.6</v>
      </c>
      <c r="G7" s="73">
        <v>0.56999999999999995</v>
      </c>
      <c r="H7" s="34" t="s">
        <v>10</v>
      </c>
      <c r="I7" s="82" t="s">
        <v>123</v>
      </c>
      <c r="J7" s="63">
        <v>12</v>
      </c>
      <c r="K7" s="63">
        <v>9</v>
      </c>
      <c r="L7" s="64">
        <f t="shared" si="0"/>
        <v>21</v>
      </c>
      <c r="M7" s="65">
        <f t="shared" si="1"/>
        <v>0.6</v>
      </c>
      <c r="N7" s="65">
        <f t="shared" si="2"/>
        <v>0.45</v>
      </c>
      <c r="O7" s="66">
        <f t="shared" si="3"/>
        <v>0.52500000000000002</v>
      </c>
      <c r="P7" s="83" t="str">
        <f t="shared" si="4"/>
        <v>Nem felelt meg</v>
      </c>
    </row>
    <row r="8" spans="1:19" ht="15" customHeight="1">
      <c r="A8" s="79" t="s">
        <v>115</v>
      </c>
      <c r="B8" s="70">
        <v>14</v>
      </c>
      <c r="C8" s="70">
        <v>11</v>
      </c>
      <c r="D8" s="71">
        <v>25</v>
      </c>
      <c r="E8" s="72">
        <v>0.93</v>
      </c>
      <c r="F8" s="72">
        <v>0.73</v>
      </c>
      <c r="G8" s="73">
        <v>0.83</v>
      </c>
      <c r="H8" s="34" t="s">
        <v>11</v>
      </c>
      <c r="I8" s="82" t="s">
        <v>115</v>
      </c>
      <c r="J8" s="63">
        <v>18</v>
      </c>
      <c r="K8" s="63">
        <v>19</v>
      </c>
      <c r="L8" s="64">
        <f t="shared" si="0"/>
        <v>37</v>
      </c>
      <c r="M8" s="65">
        <f t="shared" si="1"/>
        <v>0.9</v>
      </c>
      <c r="N8" s="65">
        <f t="shared" si="2"/>
        <v>0.95</v>
      </c>
      <c r="O8" s="66">
        <f t="shared" si="3"/>
        <v>0.92500000000000004</v>
      </c>
      <c r="P8" s="83" t="str">
        <f t="shared" si="4"/>
        <v>Megfelelt</v>
      </c>
    </row>
    <row r="9" spans="1:19" ht="15" customHeight="1">
      <c r="A9" s="79" t="s">
        <v>114</v>
      </c>
      <c r="B9" s="70">
        <v>10</v>
      </c>
      <c r="C9" s="70">
        <v>15</v>
      </c>
      <c r="D9" s="71">
        <v>25</v>
      </c>
      <c r="E9" s="72">
        <v>0.67</v>
      </c>
      <c r="F9" s="72">
        <v>1</v>
      </c>
      <c r="G9" s="73">
        <v>0.83</v>
      </c>
      <c r="H9" s="34" t="s">
        <v>11</v>
      </c>
      <c r="I9" s="82" t="s">
        <v>114</v>
      </c>
      <c r="J9" s="63">
        <v>17</v>
      </c>
      <c r="K9" s="63">
        <v>10</v>
      </c>
      <c r="L9" s="64">
        <f t="shared" si="0"/>
        <v>27</v>
      </c>
      <c r="M9" s="65">
        <f t="shared" si="1"/>
        <v>0.85</v>
      </c>
      <c r="N9" s="65">
        <f t="shared" si="2"/>
        <v>0.5</v>
      </c>
      <c r="O9" s="66">
        <f t="shared" si="3"/>
        <v>0.67500000000000004</v>
      </c>
      <c r="P9" s="83" t="str">
        <f t="shared" si="4"/>
        <v>Megfelelt</v>
      </c>
    </row>
    <row r="10" spans="1:19" ht="15" customHeight="1">
      <c r="A10" s="79" t="s">
        <v>122</v>
      </c>
      <c r="B10" s="70">
        <v>10</v>
      </c>
      <c r="C10" s="70">
        <v>7</v>
      </c>
      <c r="D10" s="71">
        <v>17</v>
      </c>
      <c r="E10" s="72">
        <v>0.67</v>
      </c>
      <c r="F10" s="72">
        <v>0.47</v>
      </c>
      <c r="G10" s="73">
        <v>0.56999999999999995</v>
      </c>
      <c r="H10" s="34" t="s">
        <v>10</v>
      </c>
      <c r="I10" s="82" t="s">
        <v>122</v>
      </c>
      <c r="J10" s="63">
        <v>11</v>
      </c>
      <c r="K10" s="63">
        <v>6</v>
      </c>
      <c r="L10" s="64">
        <f t="shared" si="0"/>
        <v>17</v>
      </c>
      <c r="M10" s="65">
        <f t="shared" si="1"/>
        <v>0.55000000000000004</v>
      </c>
      <c r="N10" s="65">
        <f t="shared" si="2"/>
        <v>0.3</v>
      </c>
      <c r="O10" s="66">
        <f t="shared" si="3"/>
        <v>0.42499999999999999</v>
      </c>
      <c r="P10" s="83" t="str">
        <f t="shared" si="4"/>
        <v>Nem felelt meg</v>
      </c>
    </row>
    <row r="11" spans="1:19" ht="15" customHeight="1">
      <c r="A11" s="79" t="s">
        <v>113</v>
      </c>
      <c r="B11" s="70">
        <v>9</v>
      </c>
      <c r="C11" s="70">
        <v>12</v>
      </c>
      <c r="D11" s="71">
        <v>21</v>
      </c>
      <c r="E11" s="72">
        <v>0.6</v>
      </c>
      <c r="F11" s="72">
        <v>0.8</v>
      </c>
      <c r="G11" s="73">
        <v>0.7</v>
      </c>
      <c r="H11" s="34" t="s">
        <v>11</v>
      </c>
      <c r="I11" s="82" t="s">
        <v>113</v>
      </c>
      <c r="J11" s="63">
        <v>15</v>
      </c>
      <c r="K11" s="63">
        <v>8</v>
      </c>
      <c r="L11" s="64">
        <f t="shared" si="0"/>
        <v>23</v>
      </c>
      <c r="M11" s="65">
        <f t="shared" si="1"/>
        <v>0.75</v>
      </c>
      <c r="N11" s="65">
        <f t="shared" si="2"/>
        <v>0.4</v>
      </c>
      <c r="O11" s="66">
        <f t="shared" si="3"/>
        <v>0.57499999999999996</v>
      </c>
      <c r="P11" s="83" t="str">
        <f t="shared" si="4"/>
        <v>Nem felelt meg</v>
      </c>
    </row>
    <row r="12" spans="1:19" ht="15" customHeight="1">
      <c r="A12" s="79" t="s">
        <v>110</v>
      </c>
      <c r="B12" s="70">
        <v>14</v>
      </c>
      <c r="C12" s="70">
        <v>14</v>
      </c>
      <c r="D12" s="71">
        <v>28</v>
      </c>
      <c r="E12" s="72">
        <v>0.93</v>
      </c>
      <c r="F12" s="72">
        <v>0.93</v>
      </c>
      <c r="G12" s="73">
        <v>0.93</v>
      </c>
      <c r="H12" s="34" t="s">
        <v>11</v>
      </c>
      <c r="I12" s="82" t="s">
        <v>110</v>
      </c>
      <c r="J12" s="63">
        <v>15</v>
      </c>
      <c r="K12" s="63">
        <v>12</v>
      </c>
      <c r="L12" s="64">
        <f t="shared" si="0"/>
        <v>27</v>
      </c>
      <c r="M12" s="65">
        <f t="shared" si="1"/>
        <v>0.75</v>
      </c>
      <c r="N12" s="65">
        <f t="shared" si="2"/>
        <v>0.6</v>
      </c>
      <c r="O12" s="66">
        <f t="shared" si="3"/>
        <v>0.67500000000000004</v>
      </c>
      <c r="P12" s="83" t="str">
        <f t="shared" si="4"/>
        <v>Megfelelt</v>
      </c>
    </row>
    <row r="13" spans="1:19" ht="15" customHeight="1">
      <c r="A13" s="80"/>
      <c r="B13" s="68"/>
      <c r="C13" s="68"/>
      <c r="D13" s="43"/>
      <c r="E13" s="44"/>
      <c r="F13" s="44"/>
      <c r="G13" s="45"/>
      <c r="H13" s="46"/>
      <c r="I13" s="57"/>
      <c r="J13" s="57"/>
    </row>
    <row r="14" spans="1:19" ht="17.100000000000001" customHeight="1">
      <c r="A14" t="s">
        <v>106</v>
      </c>
      <c r="B14" s="85"/>
      <c r="C14" s="85"/>
      <c r="D14" s="86"/>
      <c r="E14" s="87"/>
      <c r="F14" s="87"/>
      <c r="G14" s="88"/>
      <c r="H14" s="89"/>
      <c r="I14" s="78"/>
      <c r="J14" s="80"/>
      <c r="K14" s="74"/>
      <c r="L14" s="74"/>
      <c r="M14" s="75"/>
      <c r="N14" s="76"/>
      <c r="O14" s="76"/>
      <c r="P14" s="77"/>
      <c r="Q14" s="58"/>
      <c r="R14" s="78"/>
      <c r="S14" s="78"/>
    </row>
    <row r="15" spans="1:19" ht="17.100000000000001" customHeight="1">
      <c r="A15" s="57"/>
      <c r="B15" s="57"/>
      <c r="C15" s="57"/>
      <c r="D15" s="57"/>
      <c r="E15" s="57"/>
      <c r="F15" s="57"/>
      <c r="G15" s="57"/>
      <c r="H15" s="57"/>
      <c r="I15" s="78"/>
      <c r="J15" s="80"/>
      <c r="K15" s="74"/>
      <c r="L15" s="74"/>
      <c r="M15" s="75"/>
      <c r="N15" s="76"/>
      <c r="O15" s="76"/>
      <c r="P15" s="77"/>
      <c r="Q15" s="58"/>
      <c r="R15" s="78"/>
      <c r="S15" s="78"/>
    </row>
    <row r="16" spans="1:19" ht="28.5" customHeight="1">
      <c r="A16" s="84"/>
      <c r="B16" s="85"/>
      <c r="C16"/>
      <c r="D16"/>
      <c r="E16" s="114" t="s">
        <v>107</v>
      </c>
      <c r="F16" s="62" t="s">
        <v>108</v>
      </c>
      <c r="G16" s="62"/>
      <c r="H16" s="62"/>
      <c r="I16" s="78"/>
      <c r="J16" s="80"/>
      <c r="K16" s="74"/>
      <c r="L16" s="74"/>
      <c r="M16" s="75"/>
      <c r="N16" s="76"/>
      <c r="O16" s="76"/>
      <c r="P16" s="77"/>
      <c r="Q16" s="58"/>
      <c r="R16" s="78"/>
      <c r="S16" s="78"/>
    </row>
    <row r="17" spans="1:19" ht="17.100000000000001" customHeight="1">
      <c r="A17" s="57"/>
      <c r="B17" s="57"/>
      <c r="C17"/>
      <c r="D17"/>
      <c r="E17" s="62" t="s">
        <v>11</v>
      </c>
      <c r="F17" s="62" t="s">
        <v>11</v>
      </c>
      <c r="G17" s="62" t="s">
        <v>148</v>
      </c>
      <c r="H17" s="62"/>
      <c r="I17" s="78"/>
      <c r="J17" s="80"/>
      <c r="K17" s="74"/>
      <c r="L17" s="74"/>
      <c r="M17" s="75"/>
      <c r="N17" s="76"/>
      <c r="O17" s="76"/>
      <c r="P17" s="77"/>
      <c r="Q17" s="58"/>
      <c r="R17" s="78"/>
      <c r="S17" s="78"/>
    </row>
    <row r="18" spans="1:19" ht="17.100000000000001" customHeight="1">
      <c r="A18" s="57"/>
      <c r="B18" s="57"/>
      <c r="C18"/>
      <c r="D18"/>
      <c r="E18" s="62" t="s">
        <v>11</v>
      </c>
      <c r="F18" s="62" t="s">
        <v>10</v>
      </c>
      <c r="G18" s="62" t="s">
        <v>149</v>
      </c>
      <c r="H18" s="62"/>
      <c r="I18" s="78"/>
      <c r="J18" s="80"/>
      <c r="K18" s="74"/>
      <c r="L18" s="74"/>
      <c r="M18" s="75"/>
      <c r="N18" s="76"/>
      <c r="O18" s="76"/>
      <c r="P18" s="77"/>
      <c r="Q18" s="58"/>
      <c r="R18" s="78"/>
      <c r="S18" s="78"/>
    </row>
    <row r="19" spans="1:19" ht="17.100000000000001" customHeight="1">
      <c r="A19" s="57"/>
      <c r="B19" s="57"/>
      <c r="C19"/>
      <c r="D19"/>
      <c r="E19" s="62" t="s">
        <v>10</v>
      </c>
      <c r="F19" s="62" t="s">
        <v>10</v>
      </c>
      <c r="G19" s="62" t="s">
        <v>150</v>
      </c>
      <c r="H19" s="62" t="s">
        <v>151</v>
      </c>
      <c r="I19" s="78"/>
      <c r="J19" s="80"/>
      <c r="K19" s="74"/>
      <c r="L19" s="74"/>
      <c r="M19" s="75"/>
      <c r="N19" s="76"/>
      <c r="O19" s="76"/>
      <c r="P19" s="77"/>
      <c r="Q19" s="58"/>
      <c r="R19" s="78"/>
      <c r="S19" s="78"/>
    </row>
    <row r="20" spans="1:19" ht="17.100000000000001" customHeight="1">
      <c r="A20" s="57"/>
      <c r="B20" s="57"/>
      <c r="E20" s="90" t="s">
        <v>10</v>
      </c>
      <c r="F20" s="90" t="s">
        <v>11</v>
      </c>
      <c r="G20" s="90" t="s">
        <v>158</v>
      </c>
      <c r="H20" s="62"/>
      <c r="I20" s="78"/>
      <c r="J20" s="80"/>
      <c r="K20" s="74"/>
      <c r="L20" s="74"/>
      <c r="M20" s="75"/>
      <c r="N20" s="76"/>
      <c r="O20" s="76"/>
      <c r="P20" s="77"/>
      <c r="Q20" s="58"/>
      <c r="R20" s="78"/>
      <c r="S20" s="78"/>
    </row>
    <row r="21" spans="1:19" ht="17.100000000000001" customHeight="1">
      <c r="A21" s="57"/>
      <c r="B21" s="57"/>
      <c r="E21" s="78"/>
      <c r="F21" s="78"/>
      <c r="G21" s="78"/>
      <c r="H21" s="57"/>
      <c r="I21" s="78"/>
      <c r="J21" s="80"/>
      <c r="K21" s="74"/>
      <c r="L21" s="74"/>
      <c r="M21" s="75"/>
      <c r="N21" s="76"/>
      <c r="O21" s="76"/>
      <c r="P21" s="77"/>
      <c r="Q21" s="58"/>
      <c r="R21" s="78"/>
      <c r="S21" s="78"/>
    </row>
    <row r="22" spans="1:19" ht="17.100000000000001" customHeight="1">
      <c r="H22"/>
      <c r="I22" s="78"/>
      <c r="J22" s="80"/>
      <c r="K22" s="74"/>
      <c r="L22" s="74"/>
      <c r="M22" s="75"/>
      <c r="N22" s="76"/>
      <c r="O22" s="76"/>
      <c r="P22" s="77"/>
      <c r="Q22" s="58"/>
      <c r="R22" s="78"/>
      <c r="S22" s="78"/>
    </row>
    <row r="23" spans="1:19" ht="17.100000000000001" customHeight="1">
      <c r="H23"/>
      <c r="I23" s="78"/>
      <c r="J23" s="80"/>
      <c r="K23" s="74"/>
      <c r="L23" s="74"/>
      <c r="M23" s="75"/>
      <c r="N23" s="76"/>
      <c r="O23" s="76"/>
      <c r="P23" s="77"/>
      <c r="Q23" s="58"/>
      <c r="R23" s="78"/>
      <c r="S23" s="78"/>
    </row>
    <row r="24" spans="1:19" ht="17.100000000000001" customHeight="1">
      <c r="H24"/>
      <c r="I24" s="78"/>
      <c r="J24" s="80"/>
      <c r="K24" s="74"/>
      <c r="L24" s="74"/>
      <c r="M24" s="75"/>
      <c r="N24" s="76"/>
      <c r="O24" s="76"/>
      <c r="P24" s="77"/>
      <c r="Q24" s="58"/>
      <c r="R24" s="78"/>
      <c r="S24" s="78"/>
    </row>
    <row r="25" spans="1:19" ht="17.100000000000001" customHeight="1">
      <c r="H25"/>
      <c r="I25" s="78"/>
      <c r="J25" s="80"/>
      <c r="K25" s="74"/>
      <c r="L25" s="74"/>
      <c r="M25" s="75"/>
      <c r="N25" s="76"/>
      <c r="O25" s="76"/>
      <c r="P25" s="77"/>
      <c r="Q25" s="58"/>
      <c r="R25" s="78"/>
      <c r="S25" s="78"/>
    </row>
    <row r="26" spans="1:19" ht="17.100000000000001" customHeight="1">
      <c r="H26"/>
      <c r="I26" s="78"/>
      <c r="J26" s="80"/>
      <c r="K26" s="74"/>
      <c r="L26" s="74"/>
      <c r="M26" s="75"/>
      <c r="N26" s="76"/>
      <c r="O26" s="76"/>
      <c r="P26" s="77"/>
      <c r="Q26" s="58"/>
      <c r="R26" s="78"/>
      <c r="S26" s="78"/>
    </row>
    <row r="27" spans="1:19" ht="17.100000000000001" customHeight="1">
      <c r="H27"/>
      <c r="I27" s="78"/>
      <c r="J27" s="80"/>
      <c r="K27" s="74"/>
      <c r="L27" s="74"/>
      <c r="M27" s="75"/>
      <c r="N27" s="76"/>
      <c r="O27" s="76"/>
      <c r="P27" s="77"/>
      <c r="Q27" s="58"/>
      <c r="R27" s="78"/>
      <c r="S27" s="78"/>
    </row>
    <row r="28" spans="1:19" ht="17.100000000000001" customHeight="1">
      <c r="A28" s="57"/>
      <c r="B28" s="57"/>
      <c r="C28" s="57"/>
      <c r="D28" s="57"/>
      <c r="E28" s="57"/>
      <c r="F28" s="57"/>
      <c r="G28" s="57"/>
      <c r="H28" s="57"/>
      <c r="I28" s="78"/>
      <c r="J28" s="80"/>
      <c r="K28" s="74"/>
      <c r="L28" s="74"/>
      <c r="M28" s="75"/>
      <c r="N28" s="76"/>
      <c r="O28" s="76"/>
      <c r="P28" s="77"/>
      <c r="Q28" s="58"/>
      <c r="R28" s="78"/>
      <c r="S28" s="78"/>
    </row>
    <row r="29" spans="1:19" ht="17.100000000000001" customHeight="1">
      <c r="A29" s="84"/>
      <c r="B29" s="85"/>
      <c r="C29" s="85"/>
      <c r="D29" s="86"/>
      <c r="E29" s="87"/>
      <c r="F29" s="87"/>
      <c r="G29" s="88"/>
      <c r="H29" s="89"/>
      <c r="I29" s="78"/>
      <c r="J29" s="80"/>
      <c r="K29" s="74"/>
      <c r="L29" s="74"/>
      <c r="M29" s="75"/>
      <c r="N29" s="76"/>
      <c r="O29" s="76"/>
      <c r="P29" s="77"/>
      <c r="Q29" s="58"/>
      <c r="R29" s="78"/>
      <c r="S29" s="78"/>
    </row>
    <row r="30" spans="1:19" ht="17.100000000000001" customHeight="1">
      <c r="A30" s="57"/>
      <c r="B30" s="57"/>
      <c r="C30" s="57"/>
      <c r="D30" s="57"/>
      <c r="E30" s="57"/>
      <c r="F30" s="57"/>
      <c r="G30" s="57"/>
      <c r="H30" s="57"/>
      <c r="I30" s="78"/>
      <c r="J30" s="78"/>
      <c r="K30" s="78"/>
      <c r="L30" s="78"/>
      <c r="M30" s="78"/>
      <c r="N30" s="81"/>
      <c r="O30" s="81"/>
      <c r="P30" s="81"/>
      <c r="Q30" s="81"/>
      <c r="R30" s="78"/>
      <c r="S30" s="78"/>
    </row>
    <row r="31" spans="1:19">
      <c r="A31" s="78"/>
      <c r="B31" s="78"/>
      <c r="C31" s="78"/>
      <c r="D31" s="78"/>
      <c r="E31" s="81"/>
      <c r="F31" s="81"/>
      <c r="G31" s="81"/>
      <c r="H31" s="81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</row>
    <row r="32" spans="1:19">
      <c r="A32" s="78"/>
      <c r="B32" s="78"/>
      <c r="C32" s="78"/>
      <c r="D32" s="78"/>
      <c r="E32" s="78"/>
      <c r="F32" s="78"/>
      <c r="G32" s="78"/>
      <c r="H32" s="78"/>
      <c r="I32" s="78"/>
      <c r="J32" s="80"/>
      <c r="K32" s="74"/>
      <c r="L32" s="74"/>
      <c r="M32" s="78"/>
      <c r="N32" s="78"/>
      <c r="O32" s="78"/>
      <c r="P32" s="78"/>
      <c r="Q32" s="78"/>
      <c r="R32" s="78"/>
      <c r="S32" s="78"/>
    </row>
    <row r="33" spans="1:19">
      <c r="A33" s="78"/>
      <c r="B33" s="78"/>
      <c r="C33" s="78"/>
      <c r="D33" s="78"/>
      <c r="E33" s="78"/>
      <c r="F33" s="78"/>
      <c r="G33" s="78"/>
      <c r="H33" s="78"/>
      <c r="I33" s="78"/>
      <c r="J33" s="80"/>
      <c r="K33" s="74"/>
      <c r="L33" s="74"/>
      <c r="M33" s="78"/>
      <c r="N33" s="78"/>
      <c r="O33" s="78"/>
      <c r="P33" s="78"/>
      <c r="Q33" s="78"/>
      <c r="R33" s="78"/>
      <c r="S33" s="78"/>
    </row>
    <row r="34" spans="1:19">
      <c r="A34" s="78"/>
      <c r="B34" s="78"/>
      <c r="C34" s="78"/>
      <c r="D34" s="78"/>
      <c r="E34" s="78"/>
      <c r="F34" s="78"/>
      <c r="G34" s="78"/>
      <c r="H34" s="78"/>
      <c r="I34" s="78"/>
      <c r="J34" s="80"/>
      <c r="K34" s="74"/>
      <c r="L34" s="74"/>
      <c r="M34" s="78"/>
      <c r="N34" s="78"/>
      <c r="O34" s="78"/>
      <c r="P34" s="78"/>
      <c r="Q34" s="78"/>
      <c r="R34" s="78"/>
      <c r="S34" s="78"/>
    </row>
    <row r="35" spans="1:19">
      <c r="A35" s="78"/>
      <c r="B35" s="78"/>
      <c r="C35" s="78"/>
      <c r="D35" s="78"/>
      <c r="E35" s="78"/>
      <c r="F35" s="78"/>
      <c r="G35" s="78"/>
      <c r="H35" s="78"/>
      <c r="I35" s="78"/>
      <c r="J35" s="80"/>
      <c r="K35" s="74"/>
      <c r="L35" s="74"/>
      <c r="M35" s="78"/>
      <c r="N35" s="78"/>
      <c r="O35" s="78"/>
      <c r="P35" s="78"/>
      <c r="Q35" s="78"/>
      <c r="R35" s="78"/>
      <c r="S35" s="78"/>
    </row>
    <row r="36" spans="1:19">
      <c r="A36" s="78"/>
      <c r="B36" s="78"/>
      <c r="C36" s="78"/>
      <c r="D36" s="78"/>
      <c r="E36" s="78"/>
      <c r="F36" s="78"/>
      <c r="G36" s="78"/>
      <c r="H36" s="78"/>
      <c r="I36" s="78"/>
      <c r="J36" s="80"/>
      <c r="K36" s="74"/>
      <c r="L36" s="74"/>
      <c r="M36" s="78"/>
      <c r="N36" s="78"/>
      <c r="O36" s="78"/>
      <c r="P36" s="78"/>
      <c r="Q36" s="78"/>
      <c r="R36" s="78"/>
      <c r="S36" s="78"/>
    </row>
    <row r="37" spans="1:19">
      <c r="A37" s="78"/>
      <c r="B37" s="78"/>
      <c r="C37" s="78"/>
      <c r="D37" s="78"/>
      <c r="E37" s="78"/>
      <c r="F37" s="78"/>
      <c r="G37" s="78"/>
      <c r="H37" s="78"/>
      <c r="I37" s="78"/>
      <c r="J37" s="80"/>
      <c r="K37" s="74"/>
      <c r="L37" s="74"/>
      <c r="M37" s="78"/>
      <c r="N37" s="78"/>
      <c r="O37" s="78"/>
      <c r="P37" s="78"/>
      <c r="Q37" s="78"/>
      <c r="R37" s="78"/>
      <c r="S37" s="78"/>
    </row>
    <row r="38" spans="1:19">
      <c r="A38" s="78"/>
      <c r="B38" s="78"/>
      <c r="C38" s="78"/>
      <c r="D38" s="78"/>
      <c r="E38" s="78"/>
      <c r="F38" s="78"/>
      <c r="G38" s="78"/>
      <c r="H38" s="78"/>
      <c r="I38" s="78"/>
      <c r="J38" s="80"/>
      <c r="K38" s="74"/>
      <c r="L38" s="74"/>
      <c r="M38" s="78"/>
      <c r="N38" s="78"/>
      <c r="O38" s="78"/>
      <c r="P38" s="78"/>
      <c r="Q38" s="78"/>
      <c r="R38" s="78"/>
      <c r="S38" s="78"/>
    </row>
    <row r="39" spans="1:19">
      <c r="A39" s="78"/>
      <c r="B39" s="78"/>
      <c r="C39" s="78"/>
      <c r="D39" s="78"/>
      <c r="E39" s="78"/>
      <c r="F39" s="78"/>
      <c r="G39" s="78"/>
      <c r="H39" s="78"/>
      <c r="I39" s="78"/>
      <c r="J39" s="80"/>
      <c r="K39" s="74"/>
      <c r="L39" s="74"/>
      <c r="M39" s="78"/>
      <c r="N39" s="78"/>
      <c r="O39" s="78"/>
      <c r="P39" s="78"/>
      <c r="Q39" s="78"/>
      <c r="R39" s="78"/>
      <c r="S39" s="78"/>
    </row>
    <row r="40" spans="1:19">
      <c r="A40" s="78"/>
      <c r="B40" s="78"/>
      <c r="C40" s="78"/>
      <c r="D40" s="78"/>
      <c r="E40" s="78"/>
      <c r="F40" s="78"/>
      <c r="G40" s="78"/>
      <c r="H40" s="78"/>
      <c r="I40" s="78"/>
      <c r="J40" s="80"/>
      <c r="K40" s="74"/>
      <c r="L40" s="74"/>
      <c r="M40" s="78"/>
      <c r="N40" s="78"/>
      <c r="O40" s="78"/>
      <c r="P40" s="78"/>
      <c r="Q40" s="78"/>
      <c r="R40" s="78"/>
      <c r="S40" s="78"/>
    </row>
    <row r="41" spans="1:19">
      <c r="A41" s="78"/>
      <c r="B41" s="78"/>
      <c r="C41" s="78"/>
      <c r="D41" s="78"/>
      <c r="E41" s="78"/>
      <c r="F41" s="78"/>
      <c r="G41" s="78"/>
      <c r="H41" s="78"/>
      <c r="I41" s="78"/>
      <c r="J41" s="80"/>
      <c r="K41" s="74"/>
      <c r="L41" s="74"/>
      <c r="M41" s="78"/>
      <c r="N41" s="78"/>
      <c r="O41" s="78"/>
      <c r="P41" s="78"/>
      <c r="Q41" s="78"/>
      <c r="R41" s="78"/>
      <c r="S41" s="78"/>
    </row>
    <row r="42" spans="1:19">
      <c r="A42" s="78"/>
      <c r="B42" s="78"/>
      <c r="C42" s="78"/>
      <c r="D42" s="78"/>
      <c r="E42" s="78"/>
      <c r="F42" s="78"/>
      <c r="G42" s="78"/>
      <c r="H42" s="78"/>
      <c r="I42" s="78"/>
      <c r="J42" s="80"/>
      <c r="K42" s="74"/>
      <c r="L42" s="74"/>
      <c r="M42" s="78"/>
      <c r="N42" s="78"/>
      <c r="O42" s="78"/>
      <c r="P42" s="78"/>
      <c r="Q42" s="78"/>
      <c r="R42" s="78"/>
      <c r="S42" s="78"/>
    </row>
    <row r="43" spans="1:19">
      <c r="A43" s="78"/>
      <c r="B43" s="78"/>
      <c r="C43" s="78"/>
      <c r="D43" s="78"/>
      <c r="E43" s="78"/>
      <c r="F43" s="78"/>
      <c r="G43" s="78"/>
      <c r="H43" s="78"/>
      <c r="I43" s="78"/>
      <c r="J43" s="80"/>
      <c r="K43" s="74"/>
      <c r="L43" s="74"/>
      <c r="M43" s="78"/>
      <c r="N43" s="78"/>
      <c r="O43" s="78"/>
      <c r="P43" s="78"/>
      <c r="Q43" s="78"/>
      <c r="R43" s="78"/>
      <c r="S43" s="78"/>
    </row>
    <row r="44" spans="1:19">
      <c r="A44" s="78"/>
      <c r="B44" s="78"/>
      <c r="C44" s="78"/>
      <c r="D44" s="78"/>
      <c r="E44" s="78"/>
      <c r="F44" s="78"/>
      <c r="G44" s="78"/>
      <c r="H44" s="78"/>
      <c r="I44" s="78"/>
      <c r="J44" s="80"/>
      <c r="K44" s="74"/>
      <c r="L44" s="74"/>
      <c r="M44" s="78"/>
      <c r="N44" s="78"/>
      <c r="O44" s="78"/>
      <c r="P44" s="78"/>
      <c r="Q44" s="78"/>
      <c r="R44" s="78"/>
      <c r="S44" s="78"/>
    </row>
    <row r="45" spans="1:19">
      <c r="A45" s="78"/>
      <c r="B45" s="78"/>
      <c r="C45" s="78"/>
      <c r="D45" s="78"/>
      <c r="E45" s="78"/>
      <c r="F45" s="78"/>
      <c r="G45" s="78"/>
      <c r="H45" s="78"/>
      <c r="I45" s="78"/>
      <c r="J45" s="80"/>
      <c r="K45" s="74"/>
      <c r="L45" s="74"/>
      <c r="M45" s="78"/>
      <c r="N45" s="78"/>
      <c r="O45" s="78"/>
      <c r="P45" s="78"/>
      <c r="Q45" s="78"/>
      <c r="R45" s="78"/>
      <c r="S45" s="78"/>
    </row>
    <row r="46" spans="1:19">
      <c r="A46" s="78"/>
      <c r="B46" s="78"/>
      <c r="C46" s="78"/>
      <c r="D46" s="78"/>
      <c r="E46" s="78"/>
      <c r="F46" s="78"/>
      <c r="G46" s="78"/>
      <c r="H46" s="78"/>
      <c r="I46" s="78"/>
      <c r="J46" s="80"/>
      <c r="K46" s="74"/>
      <c r="L46" s="74"/>
      <c r="M46" s="78"/>
      <c r="N46" s="78"/>
      <c r="O46" s="78"/>
      <c r="P46" s="78"/>
      <c r="Q46" s="78"/>
      <c r="R46" s="78"/>
      <c r="S46" s="7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28"/>
  <sheetViews>
    <sheetView workbookViewId="0">
      <selection activeCell="K31" sqref="K31"/>
    </sheetView>
  </sheetViews>
  <sheetFormatPr defaultRowHeight="15"/>
  <cols>
    <col min="2" max="2" width="22.5703125" customWidth="1"/>
    <col min="11" max="11" width="26.28515625" customWidth="1"/>
    <col min="12" max="12" width="13.28515625" bestFit="1" customWidth="1"/>
  </cols>
  <sheetData>
    <row r="1" spans="1:51" s="8" customFormat="1">
      <c r="A1" s="8" t="s">
        <v>0</v>
      </c>
      <c r="B1" s="8" t="s">
        <v>5</v>
      </c>
      <c r="C1" s="8" t="s">
        <v>16</v>
      </c>
      <c r="D1" s="8" t="s">
        <v>18</v>
      </c>
      <c r="E1" s="8" t="s">
        <v>19</v>
      </c>
      <c r="F1" s="8" t="s">
        <v>21</v>
      </c>
      <c r="G1" s="8" t="s">
        <v>23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8" t="s">
        <v>29</v>
      </c>
      <c r="N1" s="8" t="s">
        <v>30</v>
      </c>
      <c r="O1" s="8" t="s">
        <v>31</v>
      </c>
      <c r="P1" s="8" t="s">
        <v>32</v>
      </c>
      <c r="Q1" s="8" t="s">
        <v>33</v>
      </c>
      <c r="R1" s="8" t="s">
        <v>34</v>
      </c>
      <c r="S1" s="8" t="s">
        <v>35</v>
      </c>
      <c r="T1" s="8" t="s">
        <v>36</v>
      </c>
      <c r="U1" s="8" t="s">
        <v>37</v>
      </c>
      <c r="V1" s="8" t="s">
        <v>38</v>
      </c>
      <c r="W1" s="8" t="s">
        <v>39</v>
      </c>
      <c r="X1" s="8" t="s">
        <v>40</v>
      </c>
      <c r="Y1" s="8" t="s">
        <v>41</v>
      </c>
      <c r="Z1" s="8" t="s">
        <v>42</v>
      </c>
      <c r="AA1" s="8" t="s">
        <v>43</v>
      </c>
      <c r="AB1" s="8" t="s">
        <v>44</v>
      </c>
      <c r="AC1" s="8" t="s">
        <v>45</v>
      </c>
      <c r="AD1" s="8" t="s">
        <v>46</v>
      </c>
      <c r="AE1" s="8" t="s">
        <v>47</v>
      </c>
      <c r="AF1" s="8" t="s">
        <v>48</v>
      </c>
      <c r="AG1" s="8" t="s">
        <v>49</v>
      </c>
      <c r="AH1" s="8" t="s">
        <v>50</v>
      </c>
      <c r="AI1" s="8" t="s">
        <v>51</v>
      </c>
      <c r="AJ1" s="8" t="s">
        <v>52</v>
      </c>
      <c r="AK1" s="8" t="s">
        <v>53</v>
      </c>
      <c r="AL1" s="8" t="s">
        <v>54</v>
      </c>
      <c r="AM1" s="8" t="s">
        <v>55</v>
      </c>
      <c r="AN1" s="8" t="s">
        <v>56</v>
      </c>
      <c r="AO1" s="8" t="s">
        <v>57</v>
      </c>
      <c r="AP1" s="8" t="s">
        <v>58</v>
      </c>
      <c r="AQ1" s="8" t="s">
        <v>59</v>
      </c>
      <c r="AR1" s="8" t="s">
        <v>60</v>
      </c>
      <c r="AS1" s="8" t="s">
        <v>61</v>
      </c>
      <c r="AT1" s="8" t="s">
        <v>62</v>
      </c>
      <c r="AU1" s="8" t="s">
        <v>63</v>
      </c>
      <c r="AV1" s="8" t="s">
        <v>64</v>
      </c>
      <c r="AW1" s="8" t="s">
        <v>65</v>
      </c>
      <c r="AX1" s="8" t="s">
        <v>66</v>
      </c>
      <c r="AY1" s="8" t="s">
        <v>67</v>
      </c>
    </row>
    <row r="2" spans="1:51" s="8" customFormat="1">
      <c r="A2" s="8">
        <v>1</v>
      </c>
      <c r="B2" s="15" t="s">
        <v>124</v>
      </c>
      <c r="C2" s="8" t="s">
        <v>68</v>
      </c>
      <c r="D2" s="8" t="s">
        <v>70</v>
      </c>
      <c r="E2" s="8" t="s">
        <v>71</v>
      </c>
      <c r="F2" s="8" t="s">
        <v>72</v>
      </c>
      <c r="G2" s="29">
        <v>10</v>
      </c>
      <c r="H2" s="29">
        <v>12</v>
      </c>
      <c r="I2" s="29">
        <v>30</v>
      </c>
      <c r="J2" s="29">
        <v>22</v>
      </c>
      <c r="K2" s="94">
        <v>0.73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0</v>
      </c>
      <c r="S2" s="10">
        <v>0</v>
      </c>
      <c r="T2" s="10">
        <v>1</v>
      </c>
      <c r="U2" s="10">
        <v>1</v>
      </c>
      <c r="V2" s="10">
        <v>0</v>
      </c>
      <c r="W2" s="10">
        <v>0</v>
      </c>
      <c r="X2" s="10">
        <v>0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0</v>
      </c>
      <c r="AF2" s="10">
        <v>1</v>
      </c>
      <c r="AG2" s="10">
        <v>0</v>
      </c>
      <c r="AH2" s="10">
        <v>1</v>
      </c>
      <c r="AI2" s="10">
        <v>1</v>
      </c>
      <c r="AJ2" s="10">
        <v>1</v>
      </c>
      <c r="AK2" s="10">
        <v>0</v>
      </c>
      <c r="AL2" s="10">
        <v>1</v>
      </c>
      <c r="AM2" s="10">
        <v>1</v>
      </c>
      <c r="AN2" s="10">
        <v>1</v>
      </c>
      <c r="AO2" s="10">
        <v>1</v>
      </c>
      <c r="AP2" s="8" t="s">
        <v>72</v>
      </c>
      <c r="AQ2" s="8" t="s">
        <v>72</v>
      </c>
      <c r="AR2" s="8" t="s">
        <v>72</v>
      </c>
      <c r="AS2" s="8" t="s">
        <v>72</v>
      </c>
      <c r="AT2" s="8" t="s">
        <v>72</v>
      </c>
      <c r="AU2" s="8" t="s">
        <v>72</v>
      </c>
      <c r="AV2" s="8" t="s">
        <v>72</v>
      </c>
      <c r="AW2" s="8" t="s">
        <v>72</v>
      </c>
      <c r="AX2" s="8" t="s">
        <v>72</v>
      </c>
      <c r="AY2" s="8" t="s">
        <v>72</v>
      </c>
    </row>
    <row r="3" spans="1:51" s="8" customFormat="1">
      <c r="A3" s="8">
        <v>2</v>
      </c>
      <c r="B3" s="15" t="s">
        <v>125</v>
      </c>
      <c r="C3" s="8" t="s">
        <v>68</v>
      </c>
      <c r="D3" s="8" t="s">
        <v>70</v>
      </c>
      <c r="E3" s="8" t="s">
        <v>73</v>
      </c>
      <c r="F3" s="8" t="s">
        <v>72</v>
      </c>
      <c r="G3" s="29">
        <v>10</v>
      </c>
      <c r="H3" s="29">
        <v>11</v>
      </c>
      <c r="I3" s="29">
        <v>30</v>
      </c>
      <c r="J3" s="29">
        <v>21</v>
      </c>
      <c r="K3" s="94">
        <v>0.7</v>
      </c>
      <c r="L3" s="10">
        <v>1</v>
      </c>
      <c r="M3" s="10">
        <v>1</v>
      </c>
      <c r="N3" s="10">
        <v>1</v>
      </c>
      <c r="O3" s="10">
        <v>1</v>
      </c>
      <c r="P3" s="10">
        <v>1</v>
      </c>
      <c r="Q3" s="10">
        <v>0</v>
      </c>
      <c r="R3" s="10">
        <v>0</v>
      </c>
      <c r="S3" s="10">
        <v>0</v>
      </c>
      <c r="T3" s="10">
        <v>1</v>
      </c>
      <c r="U3" s="10">
        <v>1</v>
      </c>
      <c r="V3" s="10">
        <v>0</v>
      </c>
      <c r="W3" s="10">
        <v>1</v>
      </c>
      <c r="X3" s="10">
        <v>1</v>
      </c>
      <c r="Y3" s="10">
        <v>0</v>
      </c>
      <c r="Z3" s="10">
        <v>1</v>
      </c>
      <c r="AA3" s="10">
        <v>1</v>
      </c>
      <c r="AB3" s="10">
        <v>1</v>
      </c>
      <c r="AC3" s="10">
        <v>1</v>
      </c>
      <c r="AD3" s="10">
        <v>0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v>1</v>
      </c>
      <c r="AK3" s="10">
        <v>0</v>
      </c>
      <c r="AL3" s="10">
        <v>1</v>
      </c>
      <c r="AM3" s="10">
        <v>0</v>
      </c>
      <c r="AN3" s="10">
        <v>1</v>
      </c>
      <c r="AO3" s="10">
        <v>0</v>
      </c>
      <c r="AP3" s="8" t="s">
        <v>72</v>
      </c>
      <c r="AQ3" s="8" t="s">
        <v>72</v>
      </c>
      <c r="AR3" s="8" t="s">
        <v>72</v>
      </c>
      <c r="AS3" s="8" t="s">
        <v>72</v>
      </c>
      <c r="AT3" s="8" t="s">
        <v>72</v>
      </c>
      <c r="AU3" s="8" t="s">
        <v>72</v>
      </c>
      <c r="AV3" s="8" t="s">
        <v>72</v>
      </c>
      <c r="AW3" s="8" t="s">
        <v>72</v>
      </c>
      <c r="AX3" s="8" t="s">
        <v>72</v>
      </c>
      <c r="AY3" s="8" t="s">
        <v>72</v>
      </c>
    </row>
    <row r="4" spans="1:51" s="8" customFormat="1">
      <c r="A4" s="8">
        <v>3</v>
      </c>
      <c r="B4" s="15" t="s">
        <v>145</v>
      </c>
      <c r="C4" s="8" t="s">
        <v>68</v>
      </c>
      <c r="D4" s="8" t="s">
        <v>70</v>
      </c>
      <c r="E4" s="8" t="s">
        <v>71</v>
      </c>
      <c r="F4" s="8" t="s">
        <v>74</v>
      </c>
      <c r="G4" s="29">
        <v>3</v>
      </c>
      <c r="H4" s="29">
        <v>8</v>
      </c>
      <c r="I4" s="29">
        <v>30</v>
      </c>
      <c r="J4" s="29">
        <v>11</v>
      </c>
      <c r="K4" s="94">
        <v>0.36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1</v>
      </c>
      <c r="Y4" s="10">
        <v>0</v>
      </c>
      <c r="Z4" s="10">
        <v>0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0</v>
      </c>
      <c r="AH4" s="10">
        <v>0</v>
      </c>
      <c r="AI4" s="10">
        <v>0</v>
      </c>
      <c r="AJ4" s="10">
        <v>1</v>
      </c>
      <c r="AK4" s="10">
        <v>0</v>
      </c>
      <c r="AL4" s="10">
        <v>0</v>
      </c>
      <c r="AM4" s="10">
        <v>0</v>
      </c>
      <c r="AN4" s="10">
        <v>0</v>
      </c>
      <c r="AO4" s="10">
        <v>1</v>
      </c>
      <c r="AP4" s="8" t="s">
        <v>72</v>
      </c>
      <c r="AQ4" s="8" t="s">
        <v>72</v>
      </c>
      <c r="AR4" s="8" t="s">
        <v>72</v>
      </c>
      <c r="AS4" s="8" t="s">
        <v>72</v>
      </c>
      <c r="AT4" s="8" t="s">
        <v>72</v>
      </c>
      <c r="AU4" s="8" t="s">
        <v>72</v>
      </c>
      <c r="AV4" s="8" t="s">
        <v>72</v>
      </c>
      <c r="AW4" s="8" t="s">
        <v>72</v>
      </c>
      <c r="AX4" s="8" t="s">
        <v>72</v>
      </c>
      <c r="AY4" s="8" t="s">
        <v>72</v>
      </c>
    </row>
    <row r="5" spans="1:51" s="8" customFormat="1">
      <c r="A5" s="8">
        <v>4</v>
      </c>
      <c r="B5" s="15" t="s">
        <v>126</v>
      </c>
      <c r="C5" s="8" t="s">
        <v>68</v>
      </c>
      <c r="D5" s="8" t="s">
        <v>70</v>
      </c>
      <c r="E5" s="8" t="s">
        <v>73</v>
      </c>
      <c r="F5" s="8" t="s">
        <v>72</v>
      </c>
      <c r="G5" s="29">
        <v>9</v>
      </c>
      <c r="H5" s="29">
        <v>9</v>
      </c>
      <c r="I5" s="29">
        <v>30</v>
      </c>
      <c r="J5" s="29">
        <v>18</v>
      </c>
      <c r="K5" s="94">
        <v>0.6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0">
        <v>0</v>
      </c>
      <c r="R5" s="10">
        <v>1</v>
      </c>
      <c r="S5" s="10">
        <v>0</v>
      </c>
      <c r="T5" s="10">
        <v>1</v>
      </c>
      <c r="U5" s="10">
        <v>1</v>
      </c>
      <c r="V5" s="10">
        <v>1</v>
      </c>
      <c r="W5" s="10">
        <v>0</v>
      </c>
      <c r="X5" s="10">
        <v>0</v>
      </c>
      <c r="Y5" s="10">
        <v>0</v>
      </c>
      <c r="Z5" s="10">
        <v>0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0</v>
      </c>
      <c r="AH5" s="10">
        <v>1</v>
      </c>
      <c r="AI5" s="10">
        <v>1</v>
      </c>
      <c r="AJ5" s="10">
        <v>1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8" t="s">
        <v>72</v>
      </c>
      <c r="AQ5" s="8" t="s">
        <v>72</v>
      </c>
      <c r="AR5" s="8" t="s">
        <v>72</v>
      </c>
      <c r="AS5" s="8" t="s">
        <v>72</v>
      </c>
      <c r="AT5" s="8" t="s">
        <v>72</v>
      </c>
      <c r="AU5" s="8" t="s">
        <v>72</v>
      </c>
      <c r="AV5" s="8" t="s">
        <v>72</v>
      </c>
      <c r="AW5" s="8" t="s">
        <v>72</v>
      </c>
      <c r="AX5" s="8" t="s">
        <v>72</v>
      </c>
      <c r="AY5" s="8" t="s">
        <v>72</v>
      </c>
    </row>
    <row r="6" spans="1:51" s="8" customFormat="1">
      <c r="A6" s="8">
        <v>5</v>
      </c>
      <c r="B6" s="15" t="s">
        <v>127</v>
      </c>
      <c r="C6" s="8" t="s">
        <v>68</v>
      </c>
      <c r="D6" s="8" t="s">
        <v>70</v>
      </c>
      <c r="E6" s="8" t="s">
        <v>71</v>
      </c>
      <c r="F6" s="8" t="s">
        <v>72</v>
      </c>
      <c r="G6" s="29">
        <v>12</v>
      </c>
      <c r="H6" s="29">
        <v>10</v>
      </c>
      <c r="I6" s="29">
        <v>30</v>
      </c>
      <c r="J6" s="29">
        <v>22</v>
      </c>
      <c r="K6" s="94">
        <v>0.73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0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0</v>
      </c>
      <c r="X6" s="10">
        <v>1</v>
      </c>
      <c r="Y6" s="10">
        <v>0</v>
      </c>
      <c r="Z6" s="10">
        <v>1</v>
      </c>
      <c r="AA6" s="10">
        <v>1</v>
      </c>
      <c r="AB6" s="10">
        <v>1</v>
      </c>
      <c r="AC6" s="10">
        <v>1</v>
      </c>
      <c r="AD6" s="10">
        <v>0</v>
      </c>
      <c r="AE6" s="10">
        <v>1</v>
      </c>
      <c r="AF6" s="10">
        <v>1</v>
      </c>
      <c r="AG6" s="10">
        <v>1</v>
      </c>
      <c r="AH6" s="10">
        <v>1</v>
      </c>
      <c r="AI6" s="10">
        <v>0</v>
      </c>
      <c r="AJ6" s="10">
        <v>1</v>
      </c>
      <c r="AK6" s="10">
        <v>0</v>
      </c>
      <c r="AL6" s="10">
        <v>0</v>
      </c>
      <c r="AM6" s="10">
        <v>0</v>
      </c>
      <c r="AN6" s="10">
        <v>1</v>
      </c>
      <c r="AO6" s="10">
        <v>1</v>
      </c>
      <c r="AP6" s="8" t="s">
        <v>72</v>
      </c>
      <c r="AQ6" s="8" t="s">
        <v>72</v>
      </c>
      <c r="AR6" s="8" t="s">
        <v>72</v>
      </c>
      <c r="AS6" s="8" t="s">
        <v>72</v>
      </c>
      <c r="AT6" s="8" t="s">
        <v>72</v>
      </c>
      <c r="AU6" s="8" t="s">
        <v>72</v>
      </c>
      <c r="AV6" s="8" t="s">
        <v>72</v>
      </c>
      <c r="AW6" s="8" t="s">
        <v>72</v>
      </c>
      <c r="AX6" s="8" t="s">
        <v>72</v>
      </c>
      <c r="AY6" s="8" t="s">
        <v>72</v>
      </c>
    </row>
    <row r="7" spans="1:51" s="8" customFormat="1">
      <c r="A7" s="8">
        <v>6</v>
      </c>
      <c r="B7" s="15" t="s">
        <v>128</v>
      </c>
      <c r="C7" s="8" t="s">
        <v>68</v>
      </c>
      <c r="D7" s="8" t="s">
        <v>70</v>
      </c>
      <c r="E7" s="8" t="s">
        <v>73</v>
      </c>
      <c r="F7" s="8" t="s">
        <v>72</v>
      </c>
      <c r="G7" s="29">
        <v>7</v>
      </c>
      <c r="H7" s="29">
        <v>10</v>
      </c>
      <c r="I7" s="29">
        <v>30</v>
      </c>
      <c r="J7" s="29">
        <v>17</v>
      </c>
      <c r="K7" s="94">
        <v>0.56000000000000005</v>
      </c>
      <c r="L7" s="10">
        <v>1</v>
      </c>
      <c r="M7" s="10">
        <v>1</v>
      </c>
      <c r="N7" s="10">
        <v>1</v>
      </c>
      <c r="O7" s="10">
        <v>0</v>
      </c>
      <c r="P7" s="10">
        <v>1</v>
      </c>
      <c r="Q7" s="10">
        <v>0</v>
      </c>
      <c r="R7" s="10">
        <v>0</v>
      </c>
      <c r="S7" s="10">
        <v>0</v>
      </c>
      <c r="T7" s="10">
        <v>1</v>
      </c>
      <c r="U7" s="10">
        <v>1</v>
      </c>
      <c r="V7" s="10">
        <v>0</v>
      </c>
      <c r="W7" s="10">
        <v>0</v>
      </c>
      <c r="X7" s="10">
        <v>1</v>
      </c>
      <c r="Y7" s="10">
        <v>0</v>
      </c>
      <c r="Z7" s="10">
        <v>0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0</v>
      </c>
      <c r="AH7" s="10">
        <v>1</v>
      </c>
      <c r="AI7" s="10">
        <v>0</v>
      </c>
      <c r="AJ7" s="10">
        <v>1</v>
      </c>
      <c r="AK7" s="10">
        <v>0</v>
      </c>
      <c r="AL7" s="10">
        <v>1</v>
      </c>
      <c r="AM7" s="10">
        <v>0</v>
      </c>
      <c r="AN7" s="10">
        <v>0</v>
      </c>
      <c r="AO7" s="10">
        <v>1</v>
      </c>
      <c r="AP7" s="8" t="s">
        <v>72</v>
      </c>
      <c r="AQ7" s="8" t="s">
        <v>72</v>
      </c>
      <c r="AR7" s="8" t="s">
        <v>72</v>
      </c>
      <c r="AS7" s="8" t="s">
        <v>72</v>
      </c>
      <c r="AT7" s="8" t="s">
        <v>72</v>
      </c>
      <c r="AU7" s="8" t="s">
        <v>72</v>
      </c>
      <c r="AV7" s="8" t="s">
        <v>72</v>
      </c>
      <c r="AW7" s="8" t="s">
        <v>72</v>
      </c>
      <c r="AX7" s="8" t="s">
        <v>72</v>
      </c>
      <c r="AY7" s="8" t="s">
        <v>72</v>
      </c>
    </row>
    <row r="8" spans="1:51" s="8" customFormat="1">
      <c r="A8" s="8">
        <v>7</v>
      </c>
      <c r="B8" s="15" t="s">
        <v>129</v>
      </c>
      <c r="C8" s="8" t="s">
        <v>68</v>
      </c>
      <c r="D8" s="8" t="s">
        <v>70</v>
      </c>
      <c r="E8" s="8" t="s">
        <v>73</v>
      </c>
      <c r="F8" s="8" t="s">
        <v>72</v>
      </c>
      <c r="G8" s="29">
        <v>9</v>
      </c>
      <c r="H8" s="29">
        <v>4</v>
      </c>
      <c r="I8" s="29">
        <v>30</v>
      </c>
      <c r="J8" s="29">
        <v>13</v>
      </c>
      <c r="K8" s="94">
        <v>0.43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1</v>
      </c>
      <c r="W8" s="10">
        <v>1</v>
      </c>
      <c r="X8" s="10">
        <v>0</v>
      </c>
      <c r="Y8" s="10">
        <v>0</v>
      </c>
      <c r="Z8" s="10">
        <v>1</v>
      </c>
      <c r="AA8" s="10">
        <v>1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1</v>
      </c>
      <c r="AI8" s="10">
        <v>0</v>
      </c>
      <c r="AJ8" s="10">
        <v>1</v>
      </c>
      <c r="AK8" s="10">
        <v>0</v>
      </c>
      <c r="AL8" s="10">
        <v>1</v>
      </c>
      <c r="AM8" s="10">
        <v>0</v>
      </c>
      <c r="AN8" s="10">
        <v>0</v>
      </c>
      <c r="AO8" s="10">
        <v>0</v>
      </c>
      <c r="AP8" s="8" t="s">
        <v>72</v>
      </c>
      <c r="AQ8" s="8" t="s">
        <v>72</v>
      </c>
      <c r="AR8" s="8" t="s">
        <v>72</v>
      </c>
      <c r="AS8" s="8" t="s">
        <v>72</v>
      </c>
      <c r="AT8" s="8" t="s">
        <v>72</v>
      </c>
      <c r="AU8" s="8" t="s">
        <v>72</v>
      </c>
      <c r="AV8" s="8" t="s">
        <v>72</v>
      </c>
      <c r="AW8" s="8" t="s">
        <v>72</v>
      </c>
      <c r="AX8" s="8" t="s">
        <v>72</v>
      </c>
      <c r="AY8" s="8" t="s">
        <v>72</v>
      </c>
    </row>
    <row r="9" spans="1:51" s="8" customFormat="1">
      <c r="A9" s="8">
        <v>8</v>
      </c>
      <c r="B9" s="15" t="s">
        <v>130</v>
      </c>
      <c r="C9" s="8" t="s">
        <v>68</v>
      </c>
      <c r="D9" s="8" t="s">
        <v>70</v>
      </c>
      <c r="E9" s="8" t="s">
        <v>71</v>
      </c>
      <c r="F9" s="8" t="s">
        <v>72</v>
      </c>
      <c r="G9" s="29">
        <v>9</v>
      </c>
      <c r="H9" s="29">
        <v>10</v>
      </c>
      <c r="I9" s="29">
        <v>30</v>
      </c>
      <c r="J9" s="29">
        <v>19</v>
      </c>
      <c r="K9" s="94">
        <v>0.63</v>
      </c>
      <c r="L9" s="10">
        <v>1</v>
      </c>
      <c r="M9" s="10">
        <v>1</v>
      </c>
      <c r="N9" s="10">
        <v>1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1</v>
      </c>
      <c r="W9" s="10">
        <v>1</v>
      </c>
      <c r="X9" s="10">
        <v>1</v>
      </c>
      <c r="Y9" s="10">
        <v>0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0</v>
      </c>
      <c r="AI9" s="10">
        <v>1</v>
      </c>
      <c r="AJ9" s="10">
        <v>1</v>
      </c>
      <c r="AK9" s="10">
        <v>1</v>
      </c>
      <c r="AL9" s="10">
        <v>0</v>
      </c>
      <c r="AM9" s="10">
        <v>0</v>
      </c>
      <c r="AN9" s="10">
        <v>0</v>
      </c>
      <c r="AO9" s="10">
        <v>0</v>
      </c>
      <c r="AP9" s="8" t="s">
        <v>72</v>
      </c>
      <c r="AQ9" s="8" t="s">
        <v>72</v>
      </c>
      <c r="AR9" s="8" t="s">
        <v>72</v>
      </c>
      <c r="AS9" s="8" t="s">
        <v>72</v>
      </c>
      <c r="AT9" s="8" t="s">
        <v>72</v>
      </c>
      <c r="AU9" s="8" t="s">
        <v>72</v>
      </c>
      <c r="AV9" s="8" t="s">
        <v>72</v>
      </c>
      <c r="AW9" s="8" t="s">
        <v>72</v>
      </c>
      <c r="AX9" s="8" t="s">
        <v>72</v>
      </c>
      <c r="AY9" s="8" t="s">
        <v>72</v>
      </c>
    </row>
    <row r="10" spans="1:51" s="8" customFormat="1">
      <c r="A10" s="8">
        <v>9</v>
      </c>
      <c r="B10" s="15" t="s">
        <v>131</v>
      </c>
      <c r="C10" s="8" t="s">
        <v>68</v>
      </c>
      <c r="D10" s="8" t="s">
        <v>70</v>
      </c>
      <c r="E10" s="8" t="s">
        <v>73</v>
      </c>
      <c r="F10" s="8" t="s">
        <v>72</v>
      </c>
      <c r="G10" s="29">
        <v>3</v>
      </c>
      <c r="H10" s="29">
        <v>11</v>
      </c>
      <c r="I10" s="29">
        <v>30</v>
      </c>
      <c r="J10" s="29">
        <v>14</v>
      </c>
      <c r="K10" s="94">
        <v>0.46</v>
      </c>
      <c r="L10" s="10">
        <v>0</v>
      </c>
      <c r="M10" s="10">
        <v>0</v>
      </c>
      <c r="N10" s="10">
        <v>0</v>
      </c>
      <c r="O10" s="10">
        <v>1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0">
        <v>1</v>
      </c>
      <c r="AB10" s="10">
        <v>1</v>
      </c>
      <c r="AC10" s="10">
        <v>1</v>
      </c>
      <c r="AD10" s="10">
        <v>0</v>
      </c>
      <c r="AE10" s="10">
        <v>0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0</v>
      </c>
      <c r="AL10" s="10">
        <v>0</v>
      </c>
      <c r="AM10" s="10">
        <v>1</v>
      </c>
      <c r="AN10" s="10">
        <v>1</v>
      </c>
      <c r="AO10" s="10">
        <v>1</v>
      </c>
      <c r="AP10" s="8" t="s">
        <v>72</v>
      </c>
      <c r="AQ10" s="8" t="s">
        <v>72</v>
      </c>
      <c r="AR10" s="8" t="s">
        <v>72</v>
      </c>
      <c r="AS10" s="8" t="s">
        <v>72</v>
      </c>
      <c r="AT10" s="8" t="s">
        <v>72</v>
      </c>
      <c r="AU10" s="8" t="s">
        <v>72</v>
      </c>
      <c r="AV10" s="8" t="s">
        <v>72</v>
      </c>
      <c r="AW10" s="8" t="s">
        <v>72</v>
      </c>
      <c r="AX10" s="8" t="s">
        <v>72</v>
      </c>
      <c r="AY10" s="8" t="s">
        <v>72</v>
      </c>
    </row>
    <row r="11" spans="1:51" s="8" customFormat="1">
      <c r="A11" s="8">
        <v>10</v>
      </c>
      <c r="B11" s="15" t="s">
        <v>132</v>
      </c>
      <c r="C11" s="8" t="s">
        <v>68</v>
      </c>
      <c r="D11" s="8" t="s">
        <v>70</v>
      </c>
      <c r="E11" s="8" t="s">
        <v>71</v>
      </c>
      <c r="F11" s="8" t="s">
        <v>72</v>
      </c>
      <c r="G11" s="29">
        <v>14</v>
      </c>
      <c r="H11" s="29">
        <v>12</v>
      </c>
      <c r="I11" s="29">
        <v>30</v>
      </c>
      <c r="J11" s="29">
        <v>26</v>
      </c>
      <c r="K11" s="94">
        <v>0.86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0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0</v>
      </c>
      <c r="AJ11" s="10">
        <v>1</v>
      </c>
      <c r="AK11" s="10">
        <v>0</v>
      </c>
      <c r="AL11" s="10">
        <v>1</v>
      </c>
      <c r="AM11" s="10">
        <v>1</v>
      </c>
      <c r="AN11" s="10">
        <v>0</v>
      </c>
      <c r="AO11" s="10">
        <v>1</v>
      </c>
      <c r="AP11" s="8" t="s">
        <v>72</v>
      </c>
      <c r="AQ11" s="8" t="s">
        <v>72</v>
      </c>
      <c r="AR11" s="8" t="s">
        <v>72</v>
      </c>
      <c r="AS11" s="8" t="s">
        <v>72</v>
      </c>
      <c r="AT11" s="8" t="s">
        <v>72</v>
      </c>
      <c r="AU11" s="8" t="s">
        <v>72</v>
      </c>
      <c r="AV11" s="8" t="s">
        <v>72</v>
      </c>
      <c r="AW11" s="8" t="s">
        <v>72</v>
      </c>
      <c r="AX11" s="8" t="s">
        <v>72</v>
      </c>
      <c r="AY11" s="8" t="s">
        <v>72</v>
      </c>
    </row>
    <row r="12" spans="1:51" s="8" customFormat="1">
      <c r="A12" s="8">
        <v>11</v>
      </c>
      <c r="B12" s="15" t="s">
        <v>133</v>
      </c>
      <c r="C12" s="8" t="s">
        <v>68</v>
      </c>
      <c r="D12" s="8" t="s">
        <v>70</v>
      </c>
      <c r="E12" s="8" t="s">
        <v>71</v>
      </c>
      <c r="F12" s="8" t="s">
        <v>72</v>
      </c>
      <c r="G12" s="29">
        <v>8</v>
      </c>
      <c r="H12" s="29">
        <v>11</v>
      </c>
      <c r="I12" s="29">
        <v>30</v>
      </c>
      <c r="J12" s="29">
        <v>19</v>
      </c>
      <c r="K12" s="94">
        <v>0.63</v>
      </c>
      <c r="L12" s="10">
        <v>1</v>
      </c>
      <c r="M12" s="10">
        <v>1</v>
      </c>
      <c r="N12" s="10">
        <v>1</v>
      </c>
      <c r="O12" s="10">
        <v>0</v>
      </c>
      <c r="P12" s="10">
        <v>1</v>
      </c>
      <c r="Q12" s="10">
        <v>1</v>
      </c>
      <c r="R12" s="10">
        <v>0</v>
      </c>
      <c r="S12" s="10">
        <v>1</v>
      </c>
      <c r="T12" s="10">
        <v>1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0</v>
      </c>
      <c r="AJ12" s="10">
        <v>1</v>
      </c>
      <c r="AK12" s="10">
        <v>0</v>
      </c>
      <c r="AL12" s="10">
        <v>1</v>
      </c>
      <c r="AM12" s="10">
        <v>0</v>
      </c>
      <c r="AN12" s="10">
        <v>0</v>
      </c>
      <c r="AO12" s="10">
        <v>1</v>
      </c>
      <c r="AP12" s="8" t="s">
        <v>72</v>
      </c>
      <c r="AQ12" s="8" t="s">
        <v>72</v>
      </c>
      <c r="AR12" s="8" t="s">
        <v>72</v>
      </c>
      <c r="AS12" s="8" t="s">
        <v>72</v>
      </c>
      <c r="AT12" s="8" t="s">
        <v>72</v>
      </c>
      <c r="AU12" s="8" t="s">
        <v>72</v>
      </c>
      <c r="AV12" s="8" t="s">
        <v>72</v>
      </c>
      <c r="AW12" s="8" t="s">
        <v>72</v>
      </c>
      <c r="AX12" s="8" t="s">
        <v>72</v>
      </c>
      <c r="AY12" s="8" t="s">
        <v>72</v>
      </c>
    </row>
    <row r="13" spans="1:51" s="8" customFormat="1">
      <c r="A13" s="8">
        <v>12</v>
      </c>
      <c r="B13" s="15" t="s">
        <v>134</v>
      </c>
      <c r="C13" s="8" t="s">
        <v>68</v>
      </c>
      <c r="D13" s="8" t="s">
        <v>70</v>
      </c>
      <c r="E13" s="8" t="s">
        <v>71</v>
      </c>
      <c r="F13" s="8" t="s">
        <v>72</v>
      </c>
      <c r="G13" s="29">
        <v>11</v>
      </c>
      <c r="H13" s="29">
        <v>12</v>
      </c>
      <c r="I13" s="29">
        <v>30</v>
      </c>
      <c r="J13" s="29">
        <v>23</v>
      </c>
      <c r="K13" s="94">
        <v>0.76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0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0</v>
      </c>
      <c r="Y13" s="10">
        <v>0</v>
      </c>
      <c r="Z13" s="10">
        <v>0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0</v>
      </c>
      <c r="AJ13" s="10">
        <v>1</v>
      </c>
      <c r="AK13" s="10">
        <v>0</v>
      </c>
      <c r="AL13" s="10">
        <v>0</v>
      </c>
      <c r="AM13" s="10">
        <v>1</v>
      </c>
      <c r="AN13" s="10">
        <v>1</v>
      </c>
      <c r="AO13" s="10">
        <v>1</v>
      </c>
      <c r="AP13" s="8" t="s">
        <v>72</v>
      </c>
      <c r="AQ13" s="8" t="s">
        <v>72</v>
      </c>
      <c r="AR13" s="8" t="s">
        <v>72</v>
      </c>
      <c r="AS13" s="8" t="s">
        <v>72</v>
      </c>
      <c r="AT13" s="8" t="s">
        <v>72</v>
      </c>
      <c r="AU13" s="8" t="s">
        <v>72</v>
      </c>
      <c r="AV13" s="8" t="s">
        <v>72</v>
      </c>
      <c r="AW13" s="8" t="s">
        <v>72</v>
      </c>
      <c r="AX13" s="8" t="s">
        <v>72</v>
      </c>
      <c r="AY13" s="8" t="s">
        <v>72</v>
      </c>
    </row>
    <row r="14" spans="1:51" s="8" customFormat="1">
      <c r="A14" s="8">
        <v>13</v>
      </c>
      <c r="B14" s="15" t="s">
        <v>135</v>
      </c>
      <c r="C14" s="8" t="s">
        <v>68</v>
      </c>
      <c r="D14" s="8" t="s">
        <v>70</v>
      </c>
      <c r="E14" s="8" t="s">
        <v>73</v>
      </c>
      <c r="F14" s="8" t="s">
        <v>72</v>
      </c>
      <c r="G14" s="29">
        <v>5</v>
      </c>
      <c r="H14" s="29">
        <v>12</v>
      </c>
      <c r="I14" s="29">
        <v>30</v>
      </c>
      <c r="J14" s="29">
        <v>17</v>
      </c>
      <c r="K14" s="94">
        <v>0.56000000000000005</v>
      </c>
      <c r="L14" s="10">
        <v>0</v>
      </c>
      <c r="M14" s="10">
        <v>1</v>
      </c>
      <c r="N14" s="10">
        <v>1</v>
      </c>
      <c r="O14" s="10">
        <v>0</v>
      </c>
      <c r="P14" s="10">
        <v>1</v>
      </c>
      <c r="Q14" s="10">
        <v>0</v>
      </c>
      <c r="R14" s="10">
        <v>1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>
        <v>1</v>
      </c>
      <c r="AG14" s="10">
        <v>0</v>
      </c>
      <c r="AH14" s="10">
        <v>1</v>
      </c>
      <c r="AI14" s="10">
        <v>1</v>
      </c>
      <c r="AJ14" s="10">
        <v>1</v>
      </c>
      <c r="AK14" s="10">
        <v>0</v>
      </c>
      <c r="AL14" s="10">
        <v>1</v>
      </c>
      <c r="AM14" s="10">
        <v>1</v>
      </c>
      <c r="AN14" s="10">
        <v>1</v>
      </c>
      <c r="AO14" s="10">
        <v>0</v>
      </c>
      <c r="AP14" s="8" t="s">
        <v>72</v>
      </c>
      <c r="AQ14" s="8" t="s">
        <v>72</v>
      </c>
      <c r="AR14" s="8" t="s">
        <v>72</v>
      </c>
      <c r="AS14" s="8" t="s">
        <v>72</v>
      </c>
      <c r="AT14" s="8" t="s">
        <v>72</v>
      </c>
      <c r="AU14" s="8" t="s">
        <v>72</v>
      </c>
      <c r="AV14" s="8" t="s">
        <v>72</v>
      </c>
      <c r="AW14" s="8" t="s">
        <v>72</v>
      </c>
      <c r="AX14" s="8" t="s">
        <v>72</v>
      </c>
      <c r="AY14" s="8" t="s">
        <v>72</v>
      </c>
    </row>
    <row r="15" spans="1:51" s="8" customFormat="1">
      <c r="A15" s="8">
        <v>14</v>
      </c>
      <c r="B15" s="15" t="s">
        <v>136</v>
      </c>
      <c r="C15" s="8" t="s">
        <v>68</v>
      </c>
      <c r="D15" s="8" t="s">
        <v>70</v>
      </c>
      <c r="E15" s="8" t="s">
        <v>73</v>
      </c>
      <c r="F15" s="8" t="s">
        <v>72</v>
      </c>
      <c r="G15" s="29">
        <v>11</v>
      </c>
      <c r="H15" s="29">
        <v>14</v>
      </c>
      <c r="I15" s="29">
        <v>30</v>
      </c>
      <c r="J15" s="29">
        <v>25</v>
      </c>
      <c r="K15" s="94">
        <v>0.83</v>
      </c>
      <c r="L15" s="10">
        <v>1</v>
      </c>
      <c r="M15" s="10">
        <v>0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0</v>
      </c>
      <c r="T15" s="10">
        <v>1</v>
      </c>
      <c r="U15" s="10">
        <v>1</v>
      </c>
      <c r="V15" s="10">
        <v>1</v>
      </c>
      <c r="W15" s="10">
        <v>1</v>
      </c>
      <c r="X15" s="10">
        <v>0</v>
      </c>
      <c r="Y15" s="10">
        <v>0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v>1</v>
      </c>
      <c r="AK15" s="10">
        <v>0</v>
      </c>
      <c r="AL15" s="10">
        <v>1</v>
      </c>
      <c r="AM15" s="10">
        <v>1</v>
      </c>
      <c r="AN15" s="10">
        <v>1</v>
      </c>
      <c r="AO15" s="10">
        <v>1</v>
      </c>
      <c r="AP15" s="8" t="s">
        <v>72</v>
      </c>
      <c r="AQ15" s="8" t="s">
        <v>72</v>
      </c>
      <c r="AR15" s="8" t="s">
        <v>72</v>
      </c>
      <c r="AS15" s="8" t="s">
        <v>72</v>
      </c>
      <c r="AT15" s="8" t="s">
        <v>72</v>
      </c>
      <c r="AU15" s="8" t="s">
        <v>72</v>
      </c>
      <c r="AV15" s="8" t="s">
        <v>72</v>
      </c>
      <c r="AW15" s="8" t="s">
        <v>72</v>
      </c>
      <c r="AX15" s="8" t="s">
        <v>72</v>
      </c>
      <c r="AY15" s="8" t="s">
        <v>72</v>
      </c>
    </row>
    <row r="16" spans="1:51" s="8" customFormat="1">
      <c r="A16" s="8">
        <v>15</v>
      </c>
      <c r="B16" s="15" t="s">
        <v>137</v>
      </c>
      <c r="C16" s="8" t="s">
        <v>68</v>
      </c>
      <c r="D16" s="8" t="s">
        <v>70</v>
      </c>
      <c r="E16" s="8" t="s">
        <v>71</v>
      </c>
      <c r="F16" s="8" t="s">
        <v>72</v>
      </c>
      <c r="G16" s="29">
        <v>7</v>
      </c>
      <c r="H16" s="29">
        <v>13</v>
      </c>
      <c r="I16" s="29">
        <v>30</v>
      </c>
      <c r="J16" s="29">
        <v>20</v>
      </c>
      <c r="K16" s="94">
        <v>0.66</v>
      </c>
      <c r="L16" s="10">
        <v>1</v>
      </c>
      <c r="M16" s="10">
        <v>0</v>
      </c>
      <c r="N16" s="10">
        <v>1</v>
      </c>
      <c r="O16" s="10">
        <v>1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0</v>
      </c>
      <c r="AH16" s="10">
        <v>1</v>
      </c>
      <c r="AI16" s="10">
        <v>1</v>
      </c>
      <c r="AJ16" s="10">
        <v>1</v>
      </c>
      <c r="AK16" s="10">
        <v>0</v>
      </c>
      <c r="AL16" s="10">
        <v>1</v>
      </c>
      <c r="AM16" s="10">
        <v>1</v>
      </c>
      <c r="AN16" s="10">
        <v>1</v>
      </c>
      <c r="AO16" s="10">
        <v>1</v>
      </c>
      <c r="AP16" s="8" t="s">
        <v>72</v>
      </c>
      <c r="AQ16" s="8" t="s">
        <v>72</v>
      </c>
      <c r="AR16" s="8" t="s">
        <v>72</v>
      </c>
      <c r="AS16" s="8" t="s">
        <v>72</v>
      </c>
      <c r="AT16" s="8" t="s">
        <v>72</v>
      </c>
      <c r="AU16" s="8" t="s">
        <v>72</v>
      </c>
      <c r="AV16" s="8" t="s">
        <v>72</v>
      </c>
      <c r="AW16" s="8" t="s">
        <v>72</v>
      </c>
      <c r="AX16" s="8" t="s">
        <v>72</v>
      </c>
      <c r="AY16" s="8" t="s">
        <v>72</v>
      </c>
    </row>
    <row r="17" spans="1:51" s="8" customFormat="1">
      <c r="A17" s="8">
        <v>16</v>
      </c>
      <c r="B17" s="15" t="s">
        <v>138</v>
      </c>
      <c r="C17" s="8" t="s">
        <v>68</v>
      </c>
      <c r="D17" s="8" t="s">
        <v>70</v>
      </c>
      <c r="E17" s="8" t="s">
        <v>71</v>
      </c>
      <c r="F17" s="8" t="s">
        <v>72</v>
      </c>
      <c r="G17" s="29">
        <v>4</v>
      </c>
      <c r="H17" s="29">
        <v>8</v>
      </c>
      <c r="I17" s="29">
        <v>30</v>
      </c>
      <c r="J17" s="29">
        <v>12</v>
      </c>
      <c r="K17" s="94">
        <v>0.4</v>
      </c>
      <c r="L17" s="10">
        <v>0</v>
      </c>
      <c r="M17" s="10">
        <v>1</v>
      </c>
      <c r="N17" s="10">
        <v>1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  <c r="AB17" s="10">
        <v>0</v>
      </c>
      <c r="AC17" s="10">
        <v>1</v>
      </c>
      <c r="AD17" s="10">
        <v>1</v>
      </c>
      <c r="AE17" s="10">
        <v>0</v>
      </c>
      <c r="AF17" s="10">
        <v>1</v>
      </c>
      <c r="AG17" s="10">
        <v>0</v>
      </c>
      <c r="AH17" s="10">
        <v>0</v>
      </c>
      <c r="AI17" s="10">
        <v>1</v>
      </c>
      <c r="AJ17" s="10">
        <v>1</v>
      </c>
      <c r="AK17" s="10">
        <v>0</v>
      </c>
      <c r="AL17" s="10">
        <v>1</v>
      </c>
      <c r="AM17" s="10">
        <v>0</v>
      </c>
      <c r="AN17" s="10">
        <v>1</v>
      </c>
      <c r="AO17" s="10">
        <v>0</v>
      </c>
      <c r="AP17" s="8" t="s">
        <v>72</v>
      </c>
      <c r="AQ17" s="8" t="s">
        <v>72</v>
      </c>
      <c r="AR17" s="8" t="s">
        <v>72</v>
      </c>
      <c r="AS17" s="8" t="s">
        <v>72</v>
      </c>
      <c r="AT17" s="8" t="s">
        <v>72</v>
      </c>
      <c r="AU17" s="8" t="s">
        <v>72</v>
      </c>
      <c r="AV17" s="8" t="s">
        <v>72</v>
      </c>
      <c r="AW17" s="8" t="s">
        <v>72</v>
      </c>
      <c r="AX17" s="8" t="s">
        <v>72</v>
      </c>
      <c r="AY17" s="8" t="s">
        <v>72</v>
      </c>
    </row>
    <row r="18" spans="1:51" s="8" customFormat="1">
      <c r="A18" s="8">
        <v>17</v>
      </c>
      <c r="B18" s="15" t="s">
        <v>139</v>
      </c>
      <c r="C18" s="8" t="s">
        <v>68</v>
      </c>
      <c r="D18" s="8" t="s">
        <v>70</v>
      </c>
      <c r="E18" s="8" t="s">
        <v>73</v>
      </c>
      <c r="F18" s="8" t="s">
        <v>72</v>
      </c>
      <c r="G18" s="29">
        <v>8</v>
      </c>
      <c r="H18" s="29">
        <v>12</v>
      </c>
      <c r="I18" s="29">
        <v>30</v>
      </c>
      <c r="J18" s="29">
        <v>20</v>
      </c>
      <c r="K18" s="94">
        <v>0.66</v>
      </c>
      <c r="L18" s="10">
        <v>1</v>
      </c>
      <c r="M18" s="10">
        <v>1</v>
      </c>
      <c r="N18" s="10">
        <v>1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1</v>
      </c>
      <c r="U18" s="10">
        <v>1</v>
      </c>
      <c r="V18" s="10">
        <v>1</v>
      </c>
      <c r="W18" s="10">
        <v>0</v>
      </c>
      <c r="X18" s="10">
        <v>0</v>
      </c>
      <c r="Y18" s="10">
        <v>0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0</v>
      </c>
      <c r="AH18" s="10">
        <v>1</v>
      </c>
      <c r="AI18" s="10">
        <v>1</v>
      </c>
      <c r="AJ18" s="10">
        <v>1</v>
      </c>
      <c r="AK18" s="10">
        <v>0</v>
      </c>
      <c r="AL18" s="10">
        <v>0</v>
      </c>
      <c r="AM18" s="10">
        <v>1</v>
      </c>
      <c r="AN18" s="10">
        <v>1</v>
      </c>
      <c r="AO18" s="10">
        <v>1</v>
      </c>
      <c r="AP18" s="8" t="s">
        <v>72</v>
      </c>
      <c r="AQ18" s="8" t="s">
        <v>72</v>
      </c>
      <c r="AR18" s="8" t="s">
        <v>72</v>
      </c>
      <c r="AS18" s="8" t="s">
        <v>72</v>
      </c>
      <c r="AT18" s="8" t="s">
        <v>72</v>
      </c>
      <c r="AU18" s="8" t="s">
        <v>72</v>
      </c>
      <c r="AV18" s="8" t="s">
        <v>72</v>
      </c>
      <c r="AW18" s="8" t="s">
        <v>72</v>
      </c>
      <c r="AX18" s="8" t="s">
        <v>72</v>
      </c>
      <c r="AY18" s="8" t="s">
        <v>72</v>
      </c>
    </row>
    <row r="19" spans="1:51" s="8" customFormat="1">
      <c r="A19" s="8">
        <v>18</v>
      </c>
      <c r="B19" s="15" t="s">
        <v>140</v>
      </c>
      <c r="C19" s="8" t="s">
        <v>68</v>
      </c>
      <c r="D19" s="8" t="s">
        <v>70</v>
      </c>
      <c r="E19" s="8" t="s">
        <v>71</v>
      </c>
      <c r="F19" s="8" t="s">
        <v>72</v>
      </c>
      <c r="G19" s="29">
        <v>8</v>
      </c>
      <c r="H19" s="29">
        <v>9</v>
      </c>
      <c r="I19" s="29">
        <v>30</v>
      </c>
      <c r="J19" s="29">
        <v>17</v>
      </c>
      <c r="K19" s="94">
        <v>0.56000000000000005</v>
      </c>
      <c r="L19" s="10">
        <v>1</v>
      </c>
      <c r="M19" s="10">
        <v>1</v>
      </c>
      <c r="N19" s="10">
        <v>1</v>
      </c>
      <c r="O19" s="10">
        <v>1</v>
      </c>
      <c r="P19" s="10">
        <v>1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0</v>
      </c>
      <c r="AH19" s="10">
        <v>1</v>
      </c>
      <c r="AI19" s="10">
        <v>0</v>
      </c>
      <c r="AJ19" s="10">
        <v>1</v>
      </c>
      <c r="AK19" s="10">
        <v>1</v>
      </c>
      <c r="AL19" s="10">
        <v>0</v>
      </c>
      <c r="AM19" s="10">
        <v>0</v>
      </c>
      <c r="AN19" s="10">
        <v>0</v>
      </c>
      <c r="AO19" s="10">
        <v>0</v>
      </c>
      <c r="AP19" s="8" t="s">
        <v>72</v>
      </c>
      <c r="AQ19" s="8" t="s">
        <v>72</v>
      </c>
      <c r="AR19" s="8" t="s">
        <v>72</v>
      </c>
      <c r="AS19" s="8" t="s">
        <v>72</v>
      </c>
      <c r="AT19" s="8" t="s">
        <v>72</v>
      </c>
      <c r="AU19" s="8" t="s">
        <v>72</v>
      </c>
      <c r="AV19" s="8" t="s">
        <v>72</v>
      </c>
      <c r="AW19" s="8" t="s">
        <v>72</v>
      </c>
      <c r="AX19" s="8" t="s">
        <v>72</v>
      </c>
      <c r="AY19" s="8" t="s">
        <v>72</v>
      </c>
    </row>
    <row r="20" spans="1:51" s="8" customFormat="1">
      <c r="A20" s="8">
        <v>19</v>
      </c>
      <c r="B20" s="15" t="s">
        <v>141</v>
      </c>
      <c r="C20" s="8" t="s">
        <v>68</v>
      </c>
      <c r="D20" s="8" t="s">
        <v>70</v>
      </c>
      <c r="E20" s="8" t="s">
        <v>71</v>
      </c>
      <c r="F20" s="8" t="s">
        <v>72</v>
      </c>
      <c r="G20" s="29">
        <v>10</v>
      </c>
      <c r="H20" s="29">
        <v>11</v>
      </c>
      <c r="I20" s="29">
        <v>30</v>
      </c>
      <c r="J20" s="29">
        <v>21</v>
      </c>
      <c r="K20" s="94">
        <v>0.7</v>
      </c>
      <c r="L20" s="10">
        <v>0</v>
      </c>
      <c r="M20" s="10">
        <v>1</v>
      </c>
      <c r="N20" s="10">
        <v>1</v>
      </c>
      <c r="O20" s="10">
        <v>1</v>
      </c>
      <c r="P20" s="10">
        <v>1</v>
      </c>
      <c r="Q20" s="10">
        <v>0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0</v>
      </c>
      <c r="X20" s="10">
        <v>0</v>
      </c>
      <c r="Y20" s="10">
        <v>0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0</v>
      </c>
      <c r="AH20" s="10">
        <v>1</v>
      </c>
      <c r="AI20" s="10">
        <v>1</v>
      </c>
      <c r="AJ20" s="10">
        <v>0</v>
      </c>
      <c r="AK20" s="10">
        <v>0</v>
      </c>
      <c r="AL20" s="10">
        <v>1</v>
      </c>
      <c r="AM20" s="10">
        <v>1</v>
      </c>
      <c r="AN20" s="10">
        <v>1</v>
      </c>
      <c r="AO20" s="10">
        <v>0</v>
      </c>
      <c r="AP20" s="8" t="s">
        <v>72</v>
      </c>
      <c r="AQ20" s="8" t="s">
        <v>72</v>
      </c>
      <c r="AR20" s="8" t="s">
        <v>72</v>
      </c>
      <c r="AS20" s="8" t="s">
        <v>72</v>
      </c>
      <c r="AT20" s="8" t="s">
        <v>72</v>
      </c>
      <c r="AU20" s="8" t="s">
        <v>72</v>
      </c>
      <c r="AV20" s="8" t="s">
        <v>72</v>
      </c>
      <c r="AW20" s="8" t="s">
        <v>72</v>
      </c>
      <c r="AX20" s="8" t="s">
        <v>72</v>
      </c>
      <c r="AY20" s="8" t="s">
        <v>72</v>
      </c>
    </row>
    <row r="21" spans="1:51" s="8" customFormat="1">
      <c r="A21" s="8">
        <v>20</v>
      </c>
      <c r="B21" s="15" t="s">
        <v>142</v>
      </c>
      <c r="C21" s="8" t="s">
        <v>68</v>
      </c>
      <c r="D21" s="8" t="s">
        <v>70</v>
      </c>
      <c r="E21" s="8" t="s">
        <v>73</v>
      </c>
      <c r="F21" s="8" t="s">
        <v>72</v>
      </c>
      <c r="G21" s="29">
        <v>10</v>
      </c>
      <c r="H21" s="29">
        <v>10</v>
      </c>
      <c r="I21" s="29">
        <v>30</v>
      </c>
      <c r="J21" s="29">
        <v>20</v>
      </c>
      <c r="K21" s="94">
        <v>0.66</v>
      </c>
      <c r="L21" s="10">
        <v>1</v>
      </c>
      <c r="M21" s="10">
        <v>1</v>
      </c>
      <c r="N21" s="10">
        <v>1</v>
      </c>
      <c r="O21" s="10">
        <v>1</v>
      </c>
      <c r="P21" s="10">
        <v>1</v>
      </c>
      <c r="Q21" s="10">
        <v>0</v>
      </c>
      <c r="R21" s="10">
        <v>1</v>
      </c>
      <c r="S21" s="10">
        <v>0</v>
      </c>
      <c r="T21" s="10">
        <v>1</v>
      </c>
      <c r="U21" s="10">
        <v>1</v>
      </c>
      <c r="V21" s="10">
        <v>0</v>
      </c>
      <c r="W21" s="10">
        <v>0</v>
      </c>
      <c r="X21" s="10">
        <v>1</v>
      </c>
      <c r="Y21" s="10">
        <v>0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0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0</v>
      </c>
      <c r="AL21" s="10">
        <v>0</v>
      </c>
      <c r="AM21" s="10">
        <v>1</v>
      </c>
      <c r="AN21" s="10">
        <v>0</v>
      </c>
      <c r="AO21" s="10">
        <v>0</v>
      </c>
      <c r="AP21" s="8" t="s">
        <v>72</v>
      </c>
      <c r="AQ21" s="8" t="s">
        <v>72</v>
      </c>
      <c r="AR21" s="8" t="s">
        <v>72</v>
      </c>
      <c r="AS21" s="8" t="s">
        <v>72</v>
      </c>
      <c r="AT21" s="8" t="s">
        <v>72</v>
      </c>
      <c r="AU21" s="8" t="s">
        <v>72</v>
      </c>
      <c r="AV21" s="8" t="s">
        <v>72</v>
      </c>
      <c r="AW21" s="8" t="s">
        <v>72</v>
      </c>
      <c r="AX21" s="8" t="s">
        <v>72</v>
      </c>
      <c r="AY21" s="8" t="s">
        <v>72</v>
      </c>
    </row>
    <row r="22" spans="1:51" s="8" customFormat="1">
      <c r="A22" s="8">
        <v>21</v>
      </c>
      <c r="B22" s="15" t="s">
        <v>143</v>
      </c>
      <c r="C22" s="8" t="s">
        <v>68</v>
      </c>
      <c r="D22" s="8" t="s">
        <v>70</v>
      </c>
      <c r="E22" s="8" t="s">
        <v>73</v>
      </c>
      <c r="F22" s="8" t="s">
        <v>72</v>
      </c>
      <c r="G22" s="29">
        <v>11</v>
      </c>
      <c r="H22" s="29">
        <v>13</v>
      </c>
      <c r="I22" s="29">
        <v>30</v>
      </c>
      <c r="J22" s="29">
        <v>24</v>
      </c>
      <c r="K22" s="94">
        <v>0.8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>
        <v>1</v>
      </c>
      <c r="S22" s="10">
        <v>0</v>
      </c>
      <c r="T22" s="10">
        <v>1</v>
      </c>
      <c r="U22" s="10">
        <v>1</v>
      </c>
      <c r="V22" s="10">
        <v>0</v>
      </c>
      <c r="W22" s="10">
        <v>1</v>
      </c>
      <c r="X22" s="10">
        <v>1</v>
      </c>
      <c r="Y22" s="10">
        <v>0</v>
      </c>
      <c r="Z22" s="10">
        <v>0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0</v>
      </c>
      <c r="AH22" s="10">
        <v>1</v>
      </c>
      <c r="AI22" s="10">
        <v>1</v>
      </c>
      <c r="AJ22" s="10">
        <v>1</v>
      </c>
      <c r="AK22" s="10">
        <v>0</v>
      </c>
      <c r="AL22" s="10">
        <v>1</v>
      </c>
      <c r="AM22" s="10">
        <v>1</v>
      </c>
      <c r="AN22" s="10">
        <v>1</v>
      </c>
      <c r="AO22" s="10">
        <v>1</v>
      </c>
      <c r="AP22" s="8" t="s">
        <v>72</v>
      </c>
      <c r="AQ22" s="8" t="s">
        <v>72</v>
      </c>
      <c r="AR22" s="8" t="s">
        <v>72</v>
      </c>
      <c r="AS22" s="8" t="s">
        <v>72</v>
      </c>
      <c r="AT22" s="8" t="s">
        <v>72</v>
      </c>
      <c r="AU22" s="8" t="s">
        <v>72</v>
      </c>
      <c r="AV22" s="8" t="s">
        <v>72</v>
      </c>
      <c r="AW22" s="8" t="s">
        <v>72</v>
      </c>
      <c r="AX22" s="8" t="s">
        <v>72</v>
      </c>
      <c r="AY22" s="8" t="s">
        <v>72</v>
      </c>
    </row>
    <row r="23" spans="1:51" s="8" customFormat="1">
      <c r="A23" s="8">
        <v>22</v>
      </c>
      <c r="B23" s="15" t="s">
        <v>144</v>
      </c>
      <c r="C23" s="8" t="s">
        <v>68</v>
      </c>
      <c r="D23" s="8" t="s">
        <v>70</v>
      </c>
      <c r="E23" s="8" t="s">
        <v>73</v>
      </c>
      <c r="F23" s="8" t="s">
        <v>72</v>
      </c>
      <c r="G23" s="29">
        <v>4</v>
      </c>
      <c r="H23" s="29">
        <v>5</v>
      </c>
      <c r="I23" s="29">
        <v>30</v>
      </c>
      <c r="J23" s="29">
        <v>9</v>
      </c>
      <c r="K23" s="94">
        <v>0.3</v>
      </c>
      <c r="L23" s="10">
        <v>0</v>
      </c>
      <c r="M23" s="10">
        <v>0</v>
      </c>
      <c r="N23" s="10">
        <v>0</v>
      </c>
      <c r="O23" s="10">
        <v>1</v>
      </c>
      <c r="P23" s="10">
        <v>1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1</v>
      </c>
      <c r="Y23" s="10">
        <v>0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0</v>
      </c>
      <c r="AF23" s="10">
        <v>1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8" t="s">
        <v>72</v>
      </c>
      <c r="AQ23" s="8" t="s">
        <v>72</v>
      </c>
      <c r="AR23" s="8" t="s">
        <v>72</v>
      </c>
      <c r="AS23" s="8" t="s">
        <v>72</v>
      </c>
      <c r="AT23" s="8" t="s">
        <v>72</v>
      </c>
      <c r="AU23" s="8" t="s">
        <v>72</v>
      </c>
      <c r="AV23" s="8" t="s">
        <v>72</v>
      </c>
      <c r="AW23" s="8" t="s">
        <v>72</v>
      </c>
      <c r="AX23" s="8" t="s">
        <v>72</v>
      </c>
      <c r="AY23" s="8" t="s">
        <v>72</v>
      </c>
    </row>
    <row r="24" spans="1:51" s="8" customFormat="1">
      <c r="A24" s="8">
        <v>23</v>
      </c>
      <c r="B24" s="49" t="s">
        <v>152</v>
      </c>
      <c r="C24" s="8" t="s">
        <v>68</v>
      </c>
      <c r="D24" s="8" t="s">
        <v>70</v>
      </c>
      <c r="E24" s="8" t="s">
        <v>73</v>
      </c>
      <c r="F24" s="8" t="s">
        <v>72</v>
      </c>
      <c r="G24" s="29">
        <v>5</v>
      </c>
      <c r="H24" s="29">
        <v>7</v>
      </c>
      <c r="I24" s="29">
        <v>30</v>
      </c>
      <c r="J24" s="29">
        <v>12</v>
      </c>
      <c r="K24" s="94">
        <v>0.4</v>
      </c>
      <c r="L24" s="10">
        <v>0</v>
      </c>
      <c r="M24" s="10">
        <v>0</v>
      </c>
      <c r="N24" s="10">
        <v>1</v>
      </c>
      <c r="O24" s="10">
        <v>0</v>
      </c>
      <c r="P24" s="10">
        <v>1</v>
      </c>
      <c r="Q24" s="10">
        <v>0</v>
      </c>
      <c r="R24" s="10">
        <v>0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0</v>
      </c>
      <c r="AH24" s="10">
        <v>0</v>
      </c>
      <c r="AI24" s="10">
        <v>0</v>
      </c>
      <c r="AJ24" s="10">
        <v>1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8" t="s">
        <v>72</v>
      </c>
      <c r="AQ24" s="8" t="s">
        <v>72</v>
      </c>
      <c r="AR24" s="8" t="s">
        <v>72</v>
      </c>
      <c r="AS24" s="8" t="s">
        <v>72</v>
      </c>
      <c r="AT24" s="8" t="s">
        <v>72</v>
      </c>
      <c r="AU24" s="8" t="s">
        <v>72</v>
      </c>
      <c r="AV24" s="8" t="s">
        <v>72</v>
      </c>
      <c r="AW24" s="8" t="s">
        <v>72</v>
      </c>
      <c r="AX24" s="8" t="s">
        <v>72</v>
      </c>
      <c r="AY24" s="8" t="s">
        <v>72</v>
      </c>
    </row>
    <row r="25" spans="1:51" s="8" customFormat="1">
      <c r="A25" s="8">
        <v>24</v>
      </c>
      <c r="B25" s="49" t="s">
        <v>153</v>
      </c>
      <c r="C25" s="8" t="s">
        <v>68</v>
      </c>
      <c r="D25" s="8" t="s">
        <v>70</v>
      </c>
      <c r="E25" s="8" t="s">
        <v>71</v>
      </c>
      <c r="F25" s="8" t="s">
        <v>72</v>
      </c>
      <c r="G25" s="29">
        <v>8</v>
      </c>
      <c r="H25" s="29">
        <v>11</v>
      </c>
      <c r="I25" s="29">
        <v>30</v>
      </c>
      <c r="J25" s="29">
        <v>19</v>
      </c>
      <c r="K25" s="94">
        <v>0.63</v>
      </c>
      <c r="L25" s="10">
        <v>1</v>
      </c>
      <c r="M25" s="10">
        <v>1</v>
      </c>
      <c r="N25" s="10">
        <v>1</v>
      </c>
      <c r="O25" s="10">
        <v>0</v>
      </c>
      <c r="P25" s="10">
        <v>1</v>
      </c>
      <c r="Q25" s="10">
        <v>0</v>
      </c>
      <c r="R25" s="10">
        <v>0</v>
      </c>
      <c r="S25" s="10">
        <v>0</v>
      </c>
      <c r="T25" s="10">
        <v>1</v>
      </c>
      <c r="U25" s="10">
        <v>1</v>
      </c>
      <c r="V25" s="10">
        <v>0</v>
      </c>
      <c r="W25" s="10">
        <v>0</v>
      </c>
      <c r="X25" s="10">
        <v>0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0</v>
      </c>
      <c r="AE25" s="10">
        <v>0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0</v>
      </c>
      <c r="AL25" s="10">
        <v>0</v>
      </c>
      <c r="AM25" s="10">
        <v>1</v>
      </c>
      <c r="AN25" s="10">
        <v>1</v>
      </c>
      <c r="AO25" s="10">
        <v>1</v>
      </c>
      <c r="AP25" s="8" t="s">
        <v>72</v>
      </c>
      <c r="AQ25" s="8" t="s">
        <v>72</v>
      </c>
      <c r="AR25" s="8" t="s">
        <v>72</v>
      </c>
      <c r="AS25" s="8" t="s">
        <v>72</v>
      </c>
      <c r="AT25" s="8" t="s">
        <v>72</v>
      </c>
      <c r="AU25" s="8" t="s">
        <v>72</v>
      </c>
      <c r="AV25" s="8" t="s">
        <v>72</v>
      </c>
      <c r="AW25" s="8" t="s">
        <v>72</v>
      </c>
      <c r="AX25" s="8" t="s">
        <v>72</v>
      </c>
      <c r="AY25" s="8" t="s">
        <v>72</v>
      </c>
    </row>
    <row r="26" spans="1:51">
      <c r="K26" s="99" t="s">
        <v>103</v>
      </c>
      <c r="L26" s="96">
        <f>AVERAGE(L2:L25)</f>
        <v>0.70833333333333337</v>
      </c>
      <c r="M26" s="96">
        <f t="shared" ref="M26:AO26" si="0">AVERAGE(M2:M25)</f>
        <v>0.75</v>
      </c>
      <c r="N26" s="96">
        <f t="shared" si="0"/>
        <v>0.875</v>
      </c>
      <c r="O26" s="96">
        <f t="shared" si="0"/>
        <v>0.625</v>
      </c>
      <c r="P26" s="96">
        <f t="shared" si="0"/>
        <v>0.91666666666666663</v>
      </c>
      <c r="Q26" s="96">
        <f t="shared" si="0"/>
        <v>0.29166666666666669</v>
      </c>
      <c r="R26" s="96">
        <f t="shared" si="0"/>
        <v>0.375</v>
      </c>
      <c r="S26" s="96">
        <f t="shared" si="0"/>
        <v>0.20833333333333334</v>
      </c>
      <c r="T26" s="96">
        <f t="shared" si="0"/>
        <v>0.79166666666666663</v>
      </c>
      <c r="U26" s="96">
        <f t="shared" si="0"/>
        <v>0.70833333333333337</v>
      </c>
      <c r="V26" s="96">
        <f t="shared" si="0"/>
        <v>0.41666666666666669</v>
      </c>
      <c r="W26" s="96">
        <f t="shared" si="0"/>
        <v>0.33333333333333331</v>
      </c>
      <c r="X26" s="96">
        <f t="shared" si="0"/>
        <v>0.41666666666666669</v>
      </c>
      <c r="Y26" s="96">
        <f t="shared" si="0"/>
        <v>0.16666666666666666</v>
      </c>
      <c r="Z26" s="96">
        <f t="shared" si="0"/>
        <v>0.58333333333333337</v>
      </c>
      <c r="AA26" s="97">
        <f t="shared" si="0"/>
        <v>1</v>
      </c>
      <c r="AB26" s="96">
        <f t="shared" si="0"/>
        <v>0.91666666666666663</v>
      </c>
      <c r="AC26" s="96">
        <f t="shared" si="0"/>
        <v>0.95833333333333337</v>
      </c>
      <c r="AD26" s="96">
        <f t="shared" si="0"/>
        <v>0.79166666666666663</v>
      </c>
      <c r="AE26" s="96">
        <f t="shared" si="0"/>
        <v>0.70833333333333337</v>
      </c>
      <c r="AF26" s="96">
        <f t="shared" si="0"/>
        <v>0.95833333333333337</v>
      </c>
      <c r="AG26" s="96">
        <f t="shared" si="0"/>
        <v>0.41666666666666669</v>
      </c>
      <c r="AH26" s="96">
        <f t="shared" si="0"/>
        <v>0.79166666666666663</v>
      </c>
      <c r="AI26" s="96">
        <f t="shared" si="0"/>
        <v>0.58333333333333337</v>
      </c>
      <c r="AJ26" s="96">
        <f t="shared" si="0"/>
        <v>0.91666666666666663</v>
      </c>
      <c r="AK26" s="97">
        <f t="shared" si="0"/>
        <v>8.3333333333333329E-2</v>
      </c>
      <c r="AL26" s="96">
        <f t="shared" si="0"/>
        <v>0.5</v>
      </c>
      <c r="AM26" s="96">
        <f t="shared" si="0"/>
        <v>0.5</v>
      </c>
      <c r="AN26" s="96">
        <f t="shared" si="0"/>
        <v>0.54166666666666663</v>
      </c>
      <c r="AO26" s="96">
        <f t="shared" si="0"/>
        <v>0.54166666666666663</v>
      </c>
    </row>
    <row r="27" spans="1:51">
      <c r="K27" s="99" t="s">
        <v>162</v>
      </c>
      <c r="L27" s="96">
        <f>MIN(L26:AO26)</f>
        <v>8.3333333333333329E-2</v>
      </c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</row>
    <row r="28" spans="1:51">
      <c r="K28" s="99" t="s">
        <v>163</v>
      </c>
      <c r="L28" s="96">
        <f>MAX(L26:AO26)</f>
        <v>1</v>
      </c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B19"/>
  <sheetViews>
    <sheetView workbookViewId="0">
      <selection activeCell="N1" sqref="N1"/>
    </sheetView>
  </sheetViews>
  <sheetFormatPr defaultRowHeight="15"/>
  <cols>
    <col min="2" max="2" width="20.42578125" customWidth="1"/>
    <col min="14" max="14" width="26.140625" customWidth="1"/>
  </cols>
  <sheetData>
    <row r="1" spans="1:54" s="8" customFormat="1">
      <c r="A1" s="8" t="s">
        <v>0</v>
      </c>
      <c r="B1" s="8" t="s">
        <v>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8" t="s">
        <v>22</v>
      </c>
      <c r="J1" s="8" t="s">
        <v>23</v>
      </c>
      <c r="K1" s="8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8" t="s">
        <v>40</v>
      </c>
      <c r="AB1" s="8" t="s">
        <v>41</v>
      </c>
      <c r="AC1" s="8" t="s">
        <v>42</v>
      </c>
      <c r="AD1" s="8" t="s">
        <v>43</v>
      </c>
      <c r="AE1" s="8" t="s">
        <v>44</v>
      </c>
      <c r="AF1" s="8" t="s">
        <v>45</v>
      </c>
      <c r="AG1" s="8" t="s">
        <v>46</v>
      </c>
      <c r="AH1" s="8" t="s">
        <v>47</v>
      </c>
      <c r="AI1" s="8" t="s">
        <v>48</v>
      </c>
      <c r="AJ1" s="8" t="s">
        <v>49</v>
      </c>
      <c r="AK1" s="8" t="s">
        <v>50</v>
      </c>
      <c r="AL1" s="8" t="s">
        <v>51</v>
      </c>
      <c r="AM1" s="8" t="s">
        <v>52</v>
      </c>
      <c r="AN1" s="8" t="s">
        <v>53</v>
      </c>
      <c r="AO1" s="8" t="s">
        <v>54</v>
      </c>
      <c r="AP1" s="8" t="s">
        <v>55</v>
      </c>
      <c r="AQ1" s="8" t="s">
        <v>56</v>
      </c>
      <c r="AR1" s="8" t="s">
        <v>57</v>
      </c>
      <c r="AS1" s="8" t="s">
        <v>58</v>
      </c>
      <c r="AT1" s="8" t="s">
        <v>59</v>
      </c>
      <c r="AU1" s="8" t="s">
        <v>60</v>
      </c>
      <c r="AV1" s="8" t="s">
        <v>61</v>
      </c>
      <c r="AW1" s="8" t="s">
        <v>62</v>
      </c>
      <c r="AX1" s="8" t="s">
        <v>63</v>
      </c>
      <c r="AY1" s="8" t="s">
        <v>64</v>
      </c>
      <c r="AZ1" s="8" t="s">
        <v>65</v>
      </c>
      <c r="BA1" s="8" t="s">
        <v>66</v>
      </c>
      <c r="BB1" s="8" t="s">
        <v>67</v>
      </c>
    </row>
    <row r="2" spans="1:54">
      <c r="A2">
        <v>1</v>
      </c>
      <c r="B2" s="15" t="s">
        <v>109</v>
      </c>
      <c r="C2" s="9" t="s">
        <v>75</v>
      </c>
      <c r="D2" s="9" t="s">
        <v>69</v>
      </c>
      <c r="E2" s="9" t="s">
        <v>70</v>
      </c>
      <c r="F2" s="9" t="s">
        <v>73</v>
      </c>
      <c r="G2" s="9" t="s">
        <v>76</v>
      </c>
      <c r="H2" s="9" t="s">
        <v>72</v>
      </c>
      <c r="I2" s="9" t="s">
        <v>72</v>
      </c>
      <c r="J2" s="61">
        <v>15</v>
      </c>
      <c r="K2" s="61">
        <v>16</v>
      </c>
      <c r="L2" s="61">
        <v>40</v>
      </c>
      <c r="M2" s="61">
        <v>31</v>
      </c>
      <c r="N2" s="93">
        <v>0.77</v>
      </c>
      <c r="O2" s="24">
        <v>1</v>
      </c>
      <c r="P2" s="24">
        <v>1</v>
      </c>
      <c r="Q2" s="24">
        <v>1</v>
      </c>
      <c r="R2" s="24">
        <v>1</v>
      </c>
      <c r="S2" s="24">
        <v>1</v>
      </c>
      <c r="T2" s="24">
        <v>1</v>
      </c>
      <c r="U2" s="24">
        <v>0</v>
      </c>
      <c r="V2" s="24">
        <v>0</v>
      </c>
      <c r="W2" s="24">
        <v>0</v>
      </c>
      <c r="X2" s="24">
        <v>1</v>
      </c>
      <c r="Y2" s="24">
        <v>0</v>
      </c>
      <c r="Z2" s="24">
        <v>0</v>
      </c>
      <c r="AA2" s="24">
        <v>1</v>
      </c>
      <c r="AB2" s="24">
        <v>1</v>
      </c>
      <c r="AC2" s="24">
        <v>1</v>
      </c>
      <c r="AD2" s="24">
        <v>1</v>
      </c>
      <c r="AE2" s="24">
        <v>1</v>
      </c>
      <c r="AF2" s="24">
        <v>1</v>
      </c>
      <c r="AG2" s="24">
        <v>1</v>
      </c>
      <c r="AH2" s="24">
        <v>1</v>
      </c>
      <c r="AI2" s="24">
        <v>1</v>
      </c>
      <c r="AJ2" s="24">
        <v>1</v>
      </c>
      <c r="AK2" s="24">
        <v>1</v>
      </c>
      <c r="AL2" s="24">
        <v>1</v>
      </c>
      <c r="AM2" s="24">
        <v>1</v>
      </c>
      <c r="AN2" s="24">
        <v>1</v>
      </c>
      <c r="AO2" s="24">
        <v>0</v>
      </c>
      <c r="AP2" s="24">
        <v>1</v>
      </c>
      <c r="AQ2" s="24">
        <v>1</v>
      </c>
      <c r="AR2" s="24">
        <v>0</v>
      </c>
      <c r="AS2" s="24">
        <v>1</v>
      </c>
      <c r="AT2" s="24">
        <v>1</v>
      </c>
      <c r="AU2" s="24">
        <v>0</v>
      </c>
      <c r="AV2" s="24">
        <v>0</v>
      </c>
      <c r="AW2" s="24">
        <v>1</v>
      </c>
      <c r="AX2" s="24">
        <v>1</v>
      </c>
      <c r="AY2" s="24">
        <v>1</v>
      </c>
      <c r="AZ2" s="24">
        <v>1</v>
      </c>
      <c r="BA2" s="24">
        <v>1</v>
      </c>
      <c r="BB2" s="24">
        <v>1</v>
      </c>
    </row>
    <row r="3" spans="1:54">
      <c r="A3">
        <v>2</v>
      </c>
      <c r="B3" s="15" t="s">
        <v>110</v>
      </c>
      <c r="C3" s="8" t="s">
        <v>75</v>
      </c>
      <c r="D3" s="8" t="s">
        <v>69</v>
      </c>
      <c r="E3" s="8" t="s">
        <v>70</v>
      </c>
      <c r="F3" s="8" t="s">
        <v>71</v>
      </c>
      <c r="G3" s="8" t="s">
        <v>76</v>
      </c>
      <c r="H3" s="8" t="s">
        <v>72</v>
      </c>
      <c r="I3" s="8" t="s">
        <v>72</v>
      </c>
      <c r="J3" s="29">
        <v>15</v>
      </c>
      <c r="K3" s="29">
        <v>12</v>
      </c>
      <c r="L3" s="29">
        <v>40</v>
      </c>
      <c r="M3" s="29">
        <v>27</v>
      </c>
      <c r="N3" s="94">
        <v>0.67</v>
      </c>
      <c r="O3" s="10">
        <v>1</v>
      </c>
      <c r="P3" s="10">
        <v>1</v>
      </c>
      <c r="Q3" s="10">
        <v>1</v>
      </c>
      <c r="R3" s="10">
        <v>1</v>
      </c>
      <c r="S3" s="10">
        <v>0</v>
      </c>
      <c r="T3" s="10">
        <v>1</v>
      </c>
      <c r="U3" s="10">
        <v>1</v>
      </c>
      <c r="V3" s="10">
        <v>0</v>
      </c>
      <c r="W3" s="10">
        <v>0</v>
      </c>
      <c r="X3" s="10">
        <v>1</v>
      </c>
      <c r="Y3" s="10">
        <v>0</v>
      </c>
      <c r="Z3" s="10">
        <v>0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0</v>
      </c>
      <c r="AJ3" s="10">
        <v>1</v>
      </c>
      <c r="AK3" s="10">
        <v>0</v>
      </c>
      <c r="AL3" s="10">
        <v>0</v>
      </c>
      <c r="AM3" s="10">
        <v>1</v>
      </c>
      <c r="AN3" s="10">
        <v>1</v>
      </c>
      <c r="AO3" s="10">
        <v>1</v>
      </c>
      <c r="AP3" s="10">
        <v>1</v>
      </c>
      <c r="AQ3" s="10">
        <v>0</v>
      </c>
      <c r="AR3" s="10">
        <v>1</v>
      </c>
      <c r="AS3" s="10">
        <v>1</v>
      </c>
      <c r="AT3" s="10">
        <v>1</v>
      </c>
      <c r="AU3" s="10">
        <v>0</v>
      </c>
      <c r="AV3" s="10">
        <v>0</v>
      </c>
      <c r="AW3" s="10">
        <v>0</v>
      </c>
      <c r="AX3" s="10">
        <v>1</v>
      </c>
      <c r="AY3" s="10">
        <v>1</v>
      </c>
      <c r="AZ3" s="10">
        <v>1</v>
      </c>
      <c r="BA3" s="10">
        <v>1</v>
      </c>
      <c r="BB3" s="10">
        <v>0</v>
      </c>
    </row>
    <row r="4" spans="1:54">
      <c r="A4">
        <v>3</v>
      </c>
      <c r="B4" s="15" t="s">
        <v>111</v>
      </c>
      <c r="C4" s="8" t="s">
        <v>75</v>
      </c>
      <c r="D4" s="8" t="s">
        <v>69</v>
      </c>
      <c r="E4" s="8" t="s">
        <v>70</v>
      </c>
      <c r="F4" s="8" t="s">
        <v>73</v>
      </c>
      <c r="G4" s="8" t="s">
        <v>76</v>
      </c>
      <c r="H4" s="8" t="s">
        <v>72</v>
      </c>
      <c r="I4" s="8" t="s">
        <v>72</v>
      </c>
      <c r="J4" s="29">
        <v>9</v>
      </c>
      <c r="K4" s="29">
        <v>5</v>
      </c>
      <c r="L4" s="29">
        <v>40</v>
      </c>
      <c r="M4" s="29">
        <v>14</v>
      </c>
      <c r="N4" s="94">
        <v>0.35</v>
      </c>
      <c r="O4" s="10">
        <v>0</v>
      </c>
      <c r="P4" s="10">
        <v>0</v>
      </c>
      <c r="Q4" s="10">
        <v>0</v>
      </c>
      <c r="R4" s="10">
        <v>0</v>
      </c>
      <c r="S4" s="10">
        <v>1</v>
      </c>
      <c r="T4" s="10">
        <v>1</v>
      </c>
      <c r="U4" s="10">
        <v>1</v>
      </c>
      <c r="V4" s="10">
        <v>1</v>
      </c>
      <c r="W4" s="10">
        <v>0</v>
      </c>
      <c r="X4" s="10">
        <v>1</v>
      </c>
      <c r="Y4" s="10">
        <v>0</v>
      </c>
      <c r="Z4" s="10">
        <v>0</v>
      </c>
      <c r="AA4" s="10">
        <v>0</v>
      </c>
      <c r="AB4" s="10">
        <v>1</v>
      </c>
      <c r="AC4" s="10">
        <v>1</v>
      </c>
      <c r="AD4" s="10">
        <v>0</v>
      </c>
      <c r="AE4" s="10">
        <v>0</v>
      </c>
      <c r="AF4" s="10">
        <v>0</v>
      </c>
      <c r="AG4" s="10">
        <v>1</v>
      </c>
      <c r="AH4" s="10">
        <v>1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1</v>
      </c>
      <c r="AQ4" s="10">
        <v>0</v>
      </c>
      <c r="AR4" s="10">
        <v>1</v>
      </c>
      <c r="AS4" s="10">
        <v>1</v>
      </c>
      <c r="AT4" s="10">
        <v>1</v>
      </c>
      <c r="AU4" s="10">
        <v>0</v>
      </c>
      <c r="AV4" s="10">
        <v>1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</row>
    <row r="5" spans="1:54">
      <c r="A5">
        <v>4</v>
      </c>
      <c r="B5" s="15" t="s">
        <v>112</v>
      </c>
      <c r="C5" s="8" t="s">
        <v>75</v>
      </c>
      <c r="D5" s="8" t="s">
        <v>69</v>
      </c>
      <c r="E5" s="8" t="s">
        <v>70</v>
      </c>
      <c r="F5" s="8" t="s">
        <v>71</v>
      </c>
      <c r="G5" s="8" t="s">
        <v>76</v>
      </c>
      <c r="H5" s="8" t="s">
        <v>72</v>
      </c>
      <c r="I5" s="8" t="s">
        <v>72</v>
      </c>
      <c r="J5" s="29">
        <v>18</v>
      </c>
      <c r="K5" s="29">
        <v>18</v>
      </c>
      <c r="L5" s="29">
        <v>40</v>
      </c>
      <c r="M5" s="29">
        <v>36</v>
      </c>
      <c r="N5" s="94">
        <v>0.9</v>
      </c>
      <c r="O5" s="10">
        <v>1</v>
      </c>
      <c r="P5" s="10">
        <v>1</v>
      </c>
      <c r="Q5" s="10">
        <v>1</v>
      </c>
      <c r="R5" s="10">
        <v>1</v>
      </c>
      <c r="S5" s="10">
        <v>1</v>
      </c>
      <c r="T5" s="10">
        <v>0</v>
      </c>
      <c r="U5" s="10">
        <v>1</v>
      </c>
      <c r="V5" s="10">
        <v>1</v>
      </c>
      <c r="W5" s="10">
        <v>0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1</v>
      </c>
      <c r="AJ5" s="10">
        <v>1</v>
      </c>
      <c r="AK5" s="10">
        <v>1</v>
      </c>
      <c r="AL5" s="10">
        <v>1</v>
      </c>
      <c r="AM5" s="10">
        <v>1</v>
      </c>
      <c r="AN5" s="10">
        <v>1</v>
      </c>
      <c r="AO5" s="10">
        <v>1</v>
      </c>
      <c r="AP5" s="10">
        <v>1</v>
      </c>
      <c r="AQ5" s="10">
        <v>1</v>
      </c>
      <c r="AR5" s="10">
        <v>0</v>
      </c>
      <c r="AS5" s="10">
        <v>1</v>
      </c>
      <c r="AT5" s="10">
        <v>1</v>
      </c>
      <c r="AU5" s="10">
        <v>1</v>
      </c>
      <c r="AV5" s="10">
        <v>1</v>
      </c>
      <c r="AW5" s="10">
        <v>1</v>
      </c>
      <c r="AX5" s="10">
        <v>1</v>
      </c>
      <c r="AY5" s="10">
        <v>1</v>
      </c>
      <c r="AZ5" s="10">
        <v>1</v>
      </c>
      <c r="BA5" s="10">
        <v>0</v>
      </c>
      <c r="BB5" s="10">
        <v>1</v>
      </c>
    </row>
    <row r="6" spans="1:54">
      <c r="A6">
        <v>5</v>
      </c>
      <c r="B6" s="15" t="s">
        <v>113</v>
      </c>
      <c r="C6" s="8" t="s">
        <v>75</v>
      </c>
      <c r="D6" s="8" t="s">
        <v>69</v>
      </c>
      <c r="E6" s="8" t="s">
        <v>70</v>
      </c>
      <c r="F6" s="8" t="s">
        <v>71</v>
      </c>
      <c r="G6" s="8" t="s">
        <v>76</v>
      </c>
      <c r="H6" s="8" t="s">
        <v>72</v>
      </c>
      <c r="I6" s="8" t="s">
        <v>72</v>
      </c>
      <c r="J6" s="29">
        <v>15</v>
      </c>
      <c r="K6" s="29">
        <v>8</v>
      </c>
      <c r="L6" s="29">
        <v>40</v>
      </c>
      <c r="M6" s="29">
        <v>23</v>
      </c>
      <c r="N6" s="94">
        <v>0.56999999999999995</v>
      </c>
      <c r="O6" s="10">
        <v>1</v>
      </c>
      <c r="P6" s="10">
        <v>1</v>
      </c>
      <c r="Q6" s="10">
        <v>0</v>
      </c>
      <c r="R6" s="10">
        <v>0</v>
      </c>
      <c r="S6" s="10">
        <v>1</v>
      </c>
      <c r="T6" s="10">
        <v>1</v>
      </c>
      <c r="U6" s="10">
        <v>1</v>
      </c>
      <c r="V6" s="10">
        <v>1</v>
      </c>
      <c r="W6" s="10">
        <v>0</v>
      </c>
      <c r="X6" s="10">
        <v>1</v>
      </c>
      <c r="Y6" s="10">
        <v>0</v>
      </c>
      <c r="Z6" s="10">
        <v>0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1</v>
      </c>
      <c r="AJ6" s="10">
        <v>1</v>
      </c>
      <c r="AK6" s="10">
        <v>0</v>
      </c>
      <c r="AL6" s="10">
        <v>0</v>
      </c>
      <c r="AM6" s="10">
        <v>0</v>
      </c>
      <c r="AN6" s="10">
        <v>1</v>
      </c>
      <c r="AO6" s="10">
        <v>0</v>
      </c>
      <c r="AP6" s="10">
        <v>0</v>
      </c>
      <c r="AQ6" s="10">
        <v>1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1</v>
      </c>
      <c r="AX6" s="10">
        <v>1</v>
      </c>
      <c r="AY6" s="10">
        <v>0</v>
      </c>
      <c r="AZ6" s="10">
        <v>1</v>
      </c>
      <c r="BA6" s="10">
        <v>0</v>
      </c>
      <c r="BB6" s="10">
        <v>1</v>
      </c>
    </row>
    <row r="7" spans="1:54">
      <c r="A7">
        <v>6</v>
      </c>
      <c r="B7" s="15" t="s">
        <v>122</v>
      </c>
      <c r="C7" s="8" t="s">
        <v>75</v>
      </c>
      <c r="D7" s="8" t="s">
        <v>69</v>
      </c>
      <c r="E7" s="8" t="s">
        <v>70</v>
      </c>
      <c r="F7" s="8" t="s">
        <v>73</v>
      </c>
      <c r="G7" s="8" t="s">
        <v>77</v>
      </c>
      <c r="H7" s="8" t="s">
        <v>74</v>
      </c>
      <c r="I7" s="8" t="s">
        <v>72</v>
      </c>
      <c r="J7" s="29">
        <v>11</v>
      </c>
      <c r="K7" s="29">
        <v>6</v>
      </c>
      <c r="L7" s="29">
        <v>40</v>
      </c>
      <c r="M7" s="29">
        <v>17</v>
      </c>
      <c r="N7" s="94">
        <v>0.42</v>
      </c>
      <c r="O7" s="10">
        <v>0</v>
      </c>
      <c r="P7" s="10">
        <v>1</v>
      </c>
      <c r="Q7" s="10">
        <v>1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1</v>
      </c>
      <c r="AO7" s="10">
        <v>0</v>
      </c>
      <c r="AP7" s="10">
        <v>1</v>
      </c>
      <c r="AQ7" s="10">
        <v>1</v>
      </c>
      <c r="AR7" s="10">
        <v>0</v>
      </c>
      <c r="AS7" s="10">
        <v>1</v>
      </c>
      <c r="AT7" s="10">
        <v>0</v>
      </c>
      <c r="AU7" s="10">
        <v>0</v>
      </c>
      <c r="AV7" s="10">
        <v>0</v>
      </c>
      <c r="AW7" s="10">
        <v>1</v>
      </c>
      <c r="AX7" s="10">
        <v>1</v>
      </c>
      <c r="AY7" s="10">
        <v>0</v>
      </c>
      <c r="AZ7" s="10">
        <v>0</v>
      </c>
      <c r="BA7" s="10">
        <v>0</v>
      </c>
      <c r="BB7" s="10">
        <v>0</v>
      </c>
    </row>
    <row r="8" spans="1:54">
      <c r="A8">
        <v>7</v>
      </c>
      <c r="B8" s="15" t="s">
        <v>114</v>
      </c>
      <c r="C8" s="8" t="s">
        <v>75</v>
      </c>
      <c r="D8" s="8" t="s">
        <v>69</v>
      </c>
      <c r="E8" s="8" t="s">
        <v>70</v>
      </c>
      <c r="F8" s="8" t="s">
        <v>73</v>
      </c>
      <c r="G8" s="8" t="s">
        <v>77</v>
      </c>
      <c r="H8" s="8" t="s">
        <v>72</v>
      </c>
      <c r="I8" s="8" t="s">
        <v>72</v>
      </c>
      <c r="J8" s="29">
        <v>17</v>
      </c>
      <c r="K8" s="29">
        <v>10</v>
      </c>
      <c r="L8" s="29">
        <v>40</v>
      </c>
      <c r="M8" s="29">
        <v>27</v>
      </c>
      <c r="N8" s="94">
        <v>0.67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0</v>
      </c>
      <c r="U8" s="10">
        <v>1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0</v>
      </c>
      <c r="AJ8" s="10">
        <v>1</v>
      </c>
      <c r="AK8" s="10">
        <v>0</v>
      </c>
      <c r="AL8" s="10">
        <v>0</v>
      </c>
      <c r="AM8" s="10">
        <v>1</v>
      </c>
      <c r="AN8" s="10">
        <v>1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1</v>
      </c>
      <c r="AU8" s="10">
        <v>0</v>
      </c>
      <c r="AV8" s="10">
        <v>0</v>
      </c>
      <c r="AW8" s="10">
        <v>1</v>
      </c>
      <c r="AX8" s="10">
        <v>1</v>
      </c>
      <c r="AY8" s="10">
        <v>1</v>
      </c>
      <c r="AZ8" s="10">
        <v>1</v>
      </c>
      <c r="BA8" s="10">
        <v>1</v>
      </c>
      <c r="BB8" s="10">
        <v>1</v>
      </c>
    </row>
    <row r="9" spans="1:54">
      <c r="A9">
        <v>8</v>
      </c>
      <c r="B9" s="15" t="s">
        <v>115</v>
      </c>
      <c r="C9" s="8" t="s">
        <v>75</v>
      </c>
      <c r="D9" s="8" t="s">
        <v>69</v>
      </c>
      <c r="E9" s="8" t="s">
        <v>70</v>
      </c>
      <c r="F9" s="8" t="s">
        <v>71</v>
      </c>
      <c r="G9" s="8" t="s">
        <v>76</v>
      </c>
      <c r="H9" s="8" t="s">
        <v>72</v>
      </c>
      <c r="I9" s="8" t="s">
        <v>72</v>
      </c>
      <c r="J9" s="29">
        <v>18</v>
      </c>
      <c r="K9" s="29">
        <v>19</v>
      </c>
      <c r="L9" s="29">
        <v>40</v>
      </c>
      <c r="M9" s="29">
        <v>37</v>
      </c>
      <c r="N9" s="94">
        <v>0.92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0</v>
      </c>
      <c r="W9" s="10">
        <v>0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  <c r="BA9" s="10">
        <v>0</v>
      </c>
      <c r="BB9" s="10">
        <v>1</v>
      </c>
    </row>
    <row r="10" spans="1:54">
      <c r="A10">
        <v>9</v>
      </c>
      <c r="B10" s="15" t="s">
        <v>116</v>
      </c>
      <c r="C10" s="8" t="s">
        <v>75</v>
      </c>
      <c r="D10" s="8" t="s">
        <v>69</v>
      </c>
      <c r="E10" s="8" t="s">
        <v>70</v>
      </c>
      <c r="F10" s="8" t="s">
        <v>73</v>
      </c>
      <c r="G10" s="8" t="s">
        <v>76</v>
      </c>
      <c r="H10" s="8" t="s">
        <v>72</v>
      </c>
      <c r="I10" s="8" t="s">
        <v>72</v>
      </c>
      <c r="J10" s="29">
        <v>5</v>
      </c>
      <c r="K10" s="29">
        <v>7</v>
      </c>
      <c r="L10" s="29">
        <v>40</v>
      </c>
      <c r="M10" s="29">
        <v>12</v>
      </c>
      <c r="N10" s="94">
        <v>0.3</v>
      </c>
      <c r="O10" s="10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10">
        <v>0</v>
      </c>
      <c r="AB10" s="10">
        <v>1</v>
      </c>
      <c r="AC10" s="10">
        <v>1</v>
      </c>
      <c r="AD10" s="10">
        <v>0</v>
      </c>
      <c r="AE10" s="10">
        <v>0</v>
      </c>
      <c r="AF10" s="10">
        <v>0</v>
      </c>
      <c r="AG10" s="10">
        <v>0</v>
      </c>
      <c r="AH10" s="10">
        <v>1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1</v>
      </c>
      <c r="AQ10" s="10">
        <v>1</v>
      </c>
      <c r="AR10" s="10">
        <v>0</v>
      </c>
      <c r="AS10" s="10">
        <v>1</v>
      </c>
      <c r="AT10" s="10">
        <v>1</v>
      </c>
      <c r="AU10" s="10">
        <v>0</v>
      </c>
      <c r="AV10" s="10">
        <v>0</v>
      </c>
      <c r="AW10" s="10">
        <v>0</v>
      </c>
      <c r="AX10" s="10">
        <v>1</v>
      </c>
      <c r="AY10" s="10">
        <v>1</v>
      </c>
      <c r="AZ10" s="10">
        <v>0</v>
      </c>
      <c r="BA10" s="10">
        <v>0</v>
      </c>
      <c r="BB10" s="10">
        <v>1</v>
      </c>
    </row>
    <row r="11" spans="1:54">
      <c r="A11">
        <v>10</v>
      </c>
      <c r="B11" s="15" t="s">
        <v>123</v>
      </c>
      <c r="C11" s="8" t="s">
        <v>75</v>
      </c>
      <c r="D11" s="8" t="s">
        <v>69</v>
      </c>
      <c r="E11" s="8" t="s">
        <v>70</v>
      </c>
      <c r="F11" s="8" t="s">
        <v>71</v>
      </c>
      <c r="G11" s="8" t="s">
        <v>77</v>
      </c>
      <c r="H11" s="8" t="s">
        <v>72</v>
      </c>
      <c r="I11" s="8" t="s">
        <v>78</v>
      </c>
      <c r="J11" s="29">
        <v>12</v>
      </c>
      <c r="K11" s="29">
        <v>9</v>
      </c>
      <c r="L11" s="29">
        <v>40</v>
      </c>
      <c r="M11" s="29">
        <v>21</v>
      </c>
      <c r="N11" s="94">
        <v>0.52</v>
      </c>
      <c r="O11" s="10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1</v>
      </c>
      <c r="W11" s="10">
        <v>1</v>
      </c>
      <c r="X11" s="10">
        <v>1</v>
      </c>
      <c r="Y11" s="10">
        <v>0</v>
      </c>
      <c r="Z11" s="10">
        <v>0</v>
      </c>
      <c r="AA11" s="10">
        <v>0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0</v>
      </c>
      <c r="AJ11" s="10">
        <v>0</v>
      </c>
      <c r="AK11" s="10">
        <v>0</v>
      </c>
      <c r="AL11" s="10">
        <v>0</v>
      </c>
      <c r="AM11" s="10">
        <v>1</v>
      </c>
      <c r="AN11" s="10">
        <v>1</v>
      </c>
      <c r="AO11" s="10">
        <v>0</v>
      </c>
      <c r="AP11" s="10">
        <v>0</v>
      </c>
      <c r="AQ11" s="10">
        <v>1</v>
      </c>
      <c r="AR11" s="10">
        <v>0</v>
      </c>
      <c r="AS11" s="10">
        <v>1</v>
      </c>
      <c r="AT11" s="10">
        <v>1</v>
      </c>
      <c r="AU11" s="10">
        <v>0</v>
      </c>
      <c r="AV11" s="10">
        <v>1</v>
      </c>
      <c r="AW11" s="10">
        <v>0</v>
      </c>
      <c r="AX11" s="10">
        <v>1</v>
      </c>
      <c r="AY11" s="10">
        <v>0</v>
      </c>
      <c r="AZ11" s="10">
        <v>1</v>
      </c>
      <c r="BA11" s="10">
        <v>0</v>
      </c>
      <c r="BB11" s="10">
        <v>1</v>
      </c>
    </row>
    <row r="12" spans="1:54">
      <c r="A12">
        <v>11</v>
      </c>
      <c r="B12" s="15" t="s">
        <v>117</v>
      </c>
      <c r="C12" s="8" t="s">
        <v>75</v>
      </c>
      <c r="D12" s="8" t="s">
        <v>69</v>
      </c>
      <c r="E12" s="8" t="s">
        <v>70</v>
      </c>
      <c r="F12" s="8" t="s">
        <v>73</v>
      </c>
      <c r="G12" s="8" t="s">
        <v>77</v>
      </c>
      <c r="H12" s="8" t="s">
        <v>72</v>
      </c>
      <c r="I12" s="8" t="s">
        <v>72</v>
      </c>
      <c r="J12" s="29">
        <v>13</v>
      </c>
      <c r="K12" s="29">
        <v>4</v>
      </c>
      <c r="L12" s="29">
        <v>40</v>
      </c>
      <c r="M12" s="29">
        <v>17</v>
      </c>
      <c r="N12" s="94">
        <v>0.42</v>
      </c>
      <c r="O12" s="10">
        <v>1</v>
      </c>
      <c r="P12" s="10">
        <v>1</v>
      </c>
      <c r="Q12" s="10">
        <v>0</v>
      </c>
      <c r="R12" s="10">
        <v>0</v>
      </c>
      <c r="S12" s="10">
        <v>1</v>
      </c>
      <c r="T12" s="10">
        <v>1</v>
      </c>
      <c r="U12" s="10">
        <v>1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10">
        <v>0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0</v>
      </c>
      <c r="AJ12" s="10">
        <v>0</v>
      </c>
      <c r="AK12" s="10">
        <v>1</v>
      </c>
      <c r="AL12" s="10">
        <v>0</v>
      </c>
      <c r="AM12" s="10">
        <v>1</v>
      </c>
      <c r="AN12" s="10">
        <v>1</v>
      </c>
      <c r="AO12" s="10">
        <v>0</v>
      </c>
      <c r="AP12" s="10">
        <v>0</v>
      </c>
      <c r="AQ12" s="10">
        <v>1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</row>
    <row r="13" spans="1:54">
      <c r="A13">
        <v>12</v>
      </c>
      <c r="B13" s="15" t="s">
        <v>118</v>
      </c>
      <c r="C13" s="8" t="s">
        <v>75</v>
      </c>
      <c r="D13" s="8" t="s">
        <v>69</v>
      </c>
      <c r="E13" s="8" t="s">
        <v>70</v>
      </c>
      <c r="F13" s="8" t="s">
        <v>71</v>
      </c>
      <c r="G13" s="8" t="s">
        <v>76</v>
      </c>
      <c r="H13" s="8" t="s">
        <v>72</v>
      </c>
      <c r="I13" s="8" t="s">
        <v>72</v>
      </c>
      <c r="J13" s="29">
        <v>18</v>
      </c>
      <c r="K13" s="29">
        <v>15</v>
      </c>
      <c r="L13" s="29">
        <v>40</v>
      </c>
      <c r="M13" s="29">
        <v>33</v>
      </c>
      <c r="N13" s="94">
        <v>0.82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0</v>
      </c>
      <c r="Z13" s="10">
        <v>0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0</v>
      </c>
      <c r="AJ13" s="10">
        <v>1</v>
      </c>
      <c r="AK13" s="10">
        <v>0</v>
      </c>
      <c r="AL13" s="10">
        <v>0</v>
      </c>
      <c r="AM13" s="10">
        <v>1</v>
      </c>
      <c r="AN13" s="10">
        <v>1</v>
      </c>
      <c r="AO13" s="10">
        <v>1</v>
      </c>
      <c r="AP13" s="10">
        <v>0</v>
      </c>
      <c r="AQ13" s="10">
        <v>1</v>
      </c>
      <c r="AR13" s="10">
        <v>0</v>
      </c>
      <c r="AS13" s="10">
        <v>1</v>
      </c>
      <c r="AT13" s="10">
        <v>1</v>
      </c>
      <c r="AU13" s="10">
        <v>1</v>
      </c>
      <c r="AV13" s="10">
        <v>1</v>
      </c>
      <c r="AW13" s="10">
        <v>1</v>
      </c>
      <c r="AX13" s="10">
        <v>1</v>
      </c>
      <c r="AY13" s="10">
        <v>1</v>
      </c>
      <c r="AZ13" s="10">
        <v>1</v>
      </c>
      <c r="BA13" s="10">
        <v>1</v>
      </c>
      <c r="BB13" s="10">
        <v>1</v>
      </c>
    </row>
    <row r="14" spans="1:54">
      <c r="A14">
        <v>13</v>
      </c>
      <c r="B14" s="15" t="s">
        <v>119</v>
      </c>
      <c r="C14" s="8" t="s">
        <v>75</v>
      </c>
      <c r="D14" s="8" t="s">
        <v>69</v>
      </c>
      <c r="E14" s="8" t="s">
        <v>70</v>
      </c>
      <c r="F14" s="8" t="s">
        <v>73</v>
      </c>
      <c r="G14" s="8" t="s">
        <v>76</v>
      </c>
      <c r="H14" s="8" t="s">
        <v>72</v>
      </c>
      <c r="I14" s="8" t="s">
        <v>72</v>
      </c>
      <c r="J14" s="29">
        <v>13</v>
      </c>
      <c r="K14" s="29">
        <v>9</v>
      </c>
      <c r="L14" s="29">
        <v>40</v>
      </c>
      <c r="M14" s="29">
        <v>22</v>
      </c>
      <c r="N14" s="94">
        <v>0.55000000000000004</v>
      </c>
      <c r="O14" s="10">
        <v>1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>
        <v>1</v>
      </c>
      <c r="AG14" s="10">
        <v>1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1</v>
      </c>
      <c r="AN14" s="10">
        <v>1</v>
      </c>
      <c r="AO14" s="10">
        <v>1</v>
      </c>
      <c r="AP14" s="10">
        <v>0</v>
      </c>
      <c r="AQ14" s="10">
        <v>0</v>
      </c>
      <c r="AR14" s="10">
        <v>0</v>
      </c>
      <c r="AS14" s="10">
        <v>1</v>
      </c>
      <c r="AT14" s="10">
        <v>1</v>
      </c>
      <c r="AU14" s="10">
        <v>0</v>
      </c>
      <c r="AV14" s="10">
        <v>0</v>
      </c>
      <c r="AW14" s="10">
        <v>0</v>
      </c>
      <c r="AX14" s="10">
        <v>0</v>
      </c>
      <c r="AY14" s="10">
        <v>1</v>
      </c>
      <c r="AZ14" s="10">
        <v>1</v>
      </c>
      <c r="BA14" s="10">
        <v>1</v>
      </c>
      <c r="BB14" s="10">
        <v>1</v>
      </c>
    </row>
    <row r="15" spans="1:54">
      <c r="A15">
        <v>14</v>
      </c>
      <c r="B15" s="15" t="s">
        <v>120</v>
      </c>
      <c r="C15" s="8" t="s">
        <v>75</v>
      </c>
      <c r="D15" s="8" t="s">
        <v>69</v>
      </c>
      <c r="E15" s="8" t="s">
        <v>70</v>
      </c>
      <c r="F15" s="8" t="s">
        <v>73</v>
      </c>
      <c r="G15" s="8" t="s">
        <v>77</v>
      </c>
      <c r="H15" s="8" t="s">
        <v>72</v>
      </c>
      <c r="I15" s="8" t="s">
        <v>72</v>
      </c>
      <c r="J15" s="29">
        <v>18</v>
      </c>
      <c r="K15" s="29">
        <v>15</v>
      </c>
      <c r="L15" s="29">
        <v>40</v>
      </c>
      <c r="M15" s="29">
        <v>33</v>
      </c>
      <c r="N15" s="94">
        <v>0.82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0</v>
      </c>
      <c r="AJ15" s="10">
        <v>1</v>
      </c>
      <c r="AK15" s="10">
        <v>1</v>
      </c>
      <c r="AL15" s="10">
        <v>1</v>
      </c>
      <c r="AM15" s="10">
        <v>1</v>
      </c>
      <c r="AN15" s="10">
        <v>1</v>
      </c>
      <c r="AO15" s="10">
        <v>0</v>
      </c>
      <c r="AP15" s="10">
        <v>1</v>
      </c>
      <c r="AQ15" s="10">
        <v>1</v>
      </c>
      <c r="AR15" s="10">
        <v>0</v>
      </c>
      <c r="AS15" s="10">
        <v>1</v>
      </c>
      <c r="AT15" s="10">
        <v>1</v>
      </c>
      <c r="AU15" s="10">
        <v>1</v>
      </c>
      <c r="AV15" s="10">
        <v>1</v>
      </c>
      <c r="AW15" s="10">
        <v>0</v>
      </c>
      <c r="AX15" s="10">
        <v>1</v>
      </c>
      <c r="AY15" s="10">
        <v>1</v>
      </c>
      <c r="AZ15" s="10">
        <v>1</v>
      </c>
      <c r="BA15" s="10">
        <v>0</v>
      </c>
      <c r="BB15" s="10">
        <v>1</v>
      </c>
    </row>
    <row r="16" spans="1:54">
      <c r="A16">
        <v>15</v>
      </c>
      <c r="B16" s="15" t="s">
        <v>121</v>
      </c>
      <c r="C16" s="8" t="s">
        <v>75</v>
      </c>
      <c r="D16" s="8" t="s">
        <v>69</v>
      </c>
      <c r="E16" s="8" t="s">
        <v>70</v>
      </c>
      <c r="F16" s="8" t="s">
        <v>73</v>
      </c>
      <c r="G16" s="8" t="s">
        <v>76</v>
      </c>
      <c r="H16" s="8" t="s">
        <v>72</v>
      </c>
      <c r="I16" s="8" t="s">
        <v>72</v>
      </c>
      <c r="J16" s="29">
        <v>13</v>
      </c>
      <c r="K16" s="29">
        <v>11</v>
      </c>
      <c r="L16" s="29">
        <v>40</v>
      </c>
      <c r="M16" s="29">
        <v>24</v>
      </c>
      <c r="N16" s="94">
        <v>0.6</v>
      </c>
      <c r="O16" s="10">
        <v>1</v>
      </c>
      <c r="P16" s="10">
        <v>0</v>
      </c>
      <c r="Q16" s="10">
        <v>1</v>
      </c>
      <c r="R16" s="10">
        <v>0</v>
      </c>
      <c r="S16" s="10">
        <v>1</v>
      </c>
      <c r="T16" s="10">
        <v>1</v>
      </c>
      <c r="U16" s="10">
        <v>0</v>
      </c>
      <c r="V16" s="10">
        <v>1</v>
      </c>
      <c r="W16" s="10">
        <v>0</v>
      </c>
      <c r="X16" s="10">
        <v>1</v>
      </c>
      <c r="Y16" s="10">
        <v>0</v>
      </c>
      <c r="Z16" s="10">
        <v>0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0</v>
      </c>
      <c r="AI16" s="10">
        <v>0</v>
      </c>
      <c r="AJ16" s="10">
        <v>1</v>
      </c>
      <c r="AK16" s="10">
        <v>0</v>
      </c>
      <c r="AL16" s="10">
        <v>0</v>
      </c>
      <c r="AM16" s="10">
        <v>1</v>
      </c>
      <c r="AN16" s="10">
        <v>1</v>
      </c>
      <c r="AO16" s="10">
        <v>1</v>
      </c>
      <c r="AP16" s="10">
        <v>0</v>
      </c>
      <c r="AQ16" s="10">
        <v>1</v>
      </c>
      <c r="AR16" s="10">
        <v>1</v>
      </c>
      <c r="AS16" s="10">
        <v>0</v>
      </c>
      <c r="AT16" s="10">
        <v>1</v>
      </c>
      <c r="AU16" s="10">
        <v>0</v>
      </c>
      <c r="AV16" s="10">
        <v>1</v>
      </c>
      <c r="AW16" s="10">
        <v>0</v>
      </c>
      <c r="AX16" s="10">
        <v>1</v>
      </c>
      <c r="AY16" s="10">
        <v>1</v>
      </c>
      <c r="AZ16" s="10">
        <v>0</v>
      </c>
      <c r="BA16" s="10">
        <v>1</v>
      </c>
      <c r="BB16" s="10">
        <v>0</v>
      </c>
    </row>
    <row r="17" spans="14:54">
      <c r="N17" s="92" t="s">
        <v>103</v>
      </c>
      <c r="O17" s="96">
        <f>AVERAGE(O2:O16)</f>
        <v>0.73333333333333328</v>
      </c>
      <c r="P17" s="96">
        <f t="shared" ref="P17:BB17" si="0">AVERAGE(P2:P16)</f>
        <v>0.8</v>
      </c>
      <c r="Q17" s="96">
        <f t="shared" si="0"/>
        <v>0.73333333333333328</v>
      </c>
      <c r="R17" s="96">
        <f t="shared" si="0"/>
        <v>0.46666666666666667</v>
      </c>
      <c r="S17" s="96">
        <f t="shared" si="0"/>
        <v>0.73333333333333328</v>
      </c>
      <c r="T17" s="96">
        <f t="shared" si="0"/>
        <v>0.66666666666666663</v>
      </c>
      <c r="U17" s="96">
        <f t="shared" si="0"/>
        <v>0.66666666666666663</v>
      </c>
      <c r="V17" s="96">
        <f t="shared" si="0"/>
        <v>0.53333333333333333</v>
      </c>
      <c r="W17" s="96">
        <f t="shared" si="0"/>
        <v>0.26666666666666666</v>
      </c>
      <c r="X17" s="96">
        <f t="shared" si="0"/>
        <v>0.93333333333333335</v>
      </c>
      <c r="Y17" s="97">
        <f t="shared" si="0"/>
        <v>0.13333333333333333</v>
      </c>
      <c r="Z17" s="97">
        <f t="shared" si="0"/>
        <v>0.13333333333333333</v>
      </c>
      <c r="AA17" s="96">
        <f t="shared" si="0"/>
        <v>0.73333333333333328</v>
      </c>
      <c r="AB17" s="97">
        <f t="shared" si="0"/>
        <v>1</v>
      </c>
      <c r="AC17" s="97">
        <f t="shared" si="0"/>
        <v>1</v>
      </c>
      <c r="AD17" s="96">
        <f t="shared" si="0"/>
        <v>0.8666666666666667</v>
      </c>
      <c r="AE17" s="96">
        <f t="shared" si="0"/>
        <v>0.8666666666666667</v>
      </c>
      <c r="AF17" s="96">
        <f t="shared" si="0"/>
        <v>0.8666666666666667</v>
      </c>
      <c r="AG17" s="96">
        <f t="shared" si="0"/>
        <v>0.93333333333333335</v>
      </c>
      <c r="AH17" s="96">
        <f t="shared" si="0"/>
        <v>0.93333333333333335</v>
      </c>
      <c r="AI17" s="96">
        <f t="shared" si="0"/>
        <v>0.26666666666666666</v>
      </c>
      <c r="AJ17" s="96">
        <f t="shared" si="0"/>
        <v>0.6</v>
      </c>
      <c r="AK17" s="96">
        <f t="shared" si="0"/>
        <v>0.33333333333333331</v>
      </c>
      <c r="AL17" s="96">
        <f t="shared" si="0"/>
        <v>0.26666666666666666</v>
      </c>
      <c r="AM17" s="96">
        <f t="shared" si="0"/>
        <v>0.73333333333333328</v>
      </c>
      <c r="AN17" s="96">
        <f t="shared" si="0"/>
        <v>0.8666666666666667</v>
      </c>
      <c r="AO17" s="96">
        <f t="shared" si="0"/>
        <v>0.4</v>
      </c>
      <c r="AP17" s="96">
        <f t="shared" si="0"/>
        <v>0.53333333333333333</v>
      </c>
      <c r="AQ17" s="96">
        <f t="shared" si="0"/>
        <v>0.73333333333333328</v>
      </c>
      <c r="AR17" s="96">
        <f t="shared" si="0"/>
        <v>0.26666666666666666</v>
      </c>
      <c r="AS17" s="96">
        <f t="shared" si="0"/>
        <v>0.73333333333333328</v>
      </c>
      <c r="AT17" s="96">
        <f t="shared" si="0"/>
        <v>0.8</v>
      </c>
      <c r="AU17" s="96">
        <f t="shared" si="0"/>
        <v>0.26666666666666666</v>
      </c>
      <c r="AV17" s="96">
        <f t="shared" si="0"/>
        <v>0.46666666666666667</v>
      </c>
      <c r="AW17" s="96">
        <f t="shared" si="0"/>
        <v>0.46666666666666667</v>
      </c>
      <c r="AX17" s="96">
        <f t="shared" si="0"/>
        <v>0.8</v>
      </c>
      <c r="AY17" s="96">
        <f t="shared" si="0"/>
        <v>0.66666666666666663</v>
      </c>
      <c r="AZ17" s="96">
        <f t="shared" si="0"/>
        <v>0.66666666666666663</v>
      </c>
      <c r="BA17" s="96">
        <f t="shared" si="0"/>
        <v>0.4</v>
      </c>
      <c r="BB17" s="96">
        <f t="shared" si="0"/>
        <v>0.66666666666666663</v>
      </c>
    </row>
    <row r="18" spans="14:54">
      <c r="N18" s="92" t="s">
        <v>162</v>
      </c>
      <c r="O18" s="96">
        <f>MIN(O17:BB17)</f>
        <v>0.13333333333333333</v>
      </c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</row>
    <row r="19" spans="14:54">
      <c r="N19" s="92" t="s">
        <v>163</v>
      </c>
      <c r="O19" s="96">
        <f>MAX(O17:BB17)</f>
        <v>1</v>
      </c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Bevezető</vt:lpstr>
      <vt:lpstr>Csökk sor 6. évf.</vt:lpstr>
      <vt:lpstr>Kategóriák 6. évf.</vt:lpstr>
      <vt:lpstr>Csökk sor 8. évf.</vt:lpstr>
      <vt:lpstr>Kategóriák 8. évf.</vt:lpstr>
      <vt:lpstr>FEJLŐDÉS_előkészítése</vt:lpstr>
      <vt:lpstr>FEJLŐDÉS_KIMUTATÁSA</vt:lpstr>
      <vt:lpstr>6. évf._2018</vt:lpstr>
      <vt:lpstr>8. évf._2018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</dc:creator>
  <cp:lastModifiedBy>Előadás</cp:lastModifiedBy>
  <dcterms:created xsi:type="dcterms:W3CDTF">2018-09-30T18:25:11Z</dcterms:created>
  <dcterms:modified xsi:type="dcterms:W3CDTF">2018-12-04T11:07:15Z</dcterms:modified>
</cp:coreProperties>
</file>